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 windowWidth="9720" windowHeight="6135" tabRatio="946" activeTab="2"/>
  </bookViews>
  <sheets>
    <sheet name="Title" sheetId="113" r:id="rId1"/>
    <sheet name="Abstract" sheetId="161" r:id="rId2"/>
    <sheet name="Detail Estimate RCC Slab Cost" sheetId="162" r:id="rId3"/>
    <sheet name="Internal Electrification" sheetId="158" r:id="rId4"/>
    <sheet name="Roads" sheetId="159" r:id="rId5"/>
    <sheet name="WaterTanks" sheetId="160" r:id="rId6"/>
    <sheet name="Toilet Block" sheetId="164" r:id="rId7"/>
  </sheets>
  <externalReferences>
    <externalReference r:id="rId8"/>
  </externalReferences>
  <definedNames>
    <definedName name="CST" localSheetId="2">'[1]GN-CST'!#REF!</definedName>
    <definedName name="CST" localSheetId="0">'[1]GN-CST'!#REF!</definedName>
    <definedName name="CST">'[1]GN-CST'!#REF!</definedName>
    <definedName name="mst" localSheetId="2">'[1]GN-CST'!#REF!</definedName>
    <definedName name="mst">'[1]GN-CST'!#REF!</definedName>
    <definedName name="_xlnm.Print_Area" localSheetId="2">'Detail Estimate RCC Slab Cost'!$A$1:$L$299</definedName>
    <definedName name="Print_Area_MI" localSheetId="2">#REF!</definedName>
    <definedName name="Print_Area_MI" localSheetId="0">#REF!</definedName>
    <definedName name="Print_Area_MI">#REF!</definedName>
    <definedName name="SEpt" localSheetId="2">'[1]GN-CST'!#REF!</definedName>
    <definedName name="SEpt">'[1]GN-CST'!#REF!</definedName>
  </definedNames>
  <calcPr calcId="144525"/>
</workbook>
</file>

<file path=xl/calcChain.xml><?xml version="1.0" encoding="utf-8"?>
<calcChain xmlns="http://schemas.openxmlformats.org/spreadsheetml/2006/main">
  <c r="H73" i="162" l="1"/>
  <c r="I75" i="162"/>
  <c r="G10" i="164"/>
  <c r="H26" i="159" l="1"/>
  <c r="H28" i="159"/>
  <c r="K28" i="159" s="1"/>
  <c r="A30" i="159"/>
  <c r="A23" i="159"/>
  <c r="G284" i="162" l="1"/>
  <c r="G283" i="162"/>
  <c r="G282" i="162"/>
  <c r="G100" i="164" l="1"/>
  <c r="G101" i="164" s="1"/>
  <c r="G291" i="162"/>
  <c r="D100" i="164"/>
  <c r="G94" i="164"/>
  <c r="G96" i="164" s="1"/>
  <c r="H96" i="164" s="1"/>
  <c r="G88" i="164"/>
  <c r="G87" i="164"/>
  <c r="G58" i="164"/>
  <c r="G80" i="164"/>
  <c r="G81" i="164"/>
  <c r="G79" i="164"/>
  <c r="G78" i="164"/>
  <c r="G77" i="164"/>
  <c r="G76" i="164"/>
  <c r="G59" i="164"/>
  <c r="G70" i="164"/>
  <c r="G72" i="164" s="1"/>
  <c r="H72" i="164" s="1"/>
  <c r="G64" i="164"/>
  <c r="G66" i="164" s="1"/>
  <c r="H66" i="164" s="1"/>
  <c r="G55" i="164"/>
  <c r="G56" i="164"/>
  <c r="G57" i="164"/>
  <c r="G54" i="164"/>
  <c r="G49" i="164"/>
  <c r="G48" i="164"/>
  <c r="F43" i="164"/>
  <c r="E43" i="164"/>
  <c r="G35" i="164"/>
  <c r="D36" i="164"/>
  <c r="G36" i="164" s="1"/>
  <c r="G38" i="164"/>
  <c r="G29" i="164"/>
  <c r="D30" i="164"/>
  <c r="G30" i="164" s="1"/>
  <c r="D23" i="164"/>
  <c r="G23" i="164" s="1"/>
  <c r="D16" i="164"/>
  <c r="G16" i="164" s="1"/>
  <c r="G15" i="164"/>
  <c r="D8" i="164"/>
  <c r="G8" i="164" s="1"/>
  <c r="G22" i="164"/>
  <c r="A12" i="164"/>
  <c r="A19" i="164" s="1"/>
  <c r="A26" i="164" s="1"/>
  <c r="A32" i="164" s="1"/>
  <c r="A40" i="164" s="1"/>
  <c r="A45" i="164" s="1"/>
  <c r="A51" i="164" s="1"/>
  <c r="A61" i="164" s="1"/>
  <c r="A67" i="164" s="1"/>
  <c r="A73" i="164" s="1"/>
  <c r="A84" i="164" s="1"/>
  <c r="A91" i="164" s="1"/>
  <c r="G7" i="164"/>
  <c r="K96" i="164" l="1"/>
  <c r="K72" i="164"/>
  <c r="G83" i="164"/>
  <c r="H83" i="164" s="1"/>
  <c r="K83" i="164" s="1"/>
  <c r="G90" i="164"/>
  <c r="H90" i="164" s="1"/>
  <c r="K90" i="164" s="1"/>
  <c r="K66" i="164"/>
  <c r="G50" i="164"/>
  <c r="H50" i="164" s="1"/>
  <c r="K50" i="164" s="1"/>
  <c r="G43" i="164"/>
  <c r="G44" i="164" s="1"/>
  <c r="H44" i="164" s="1"/>
  <c r="K44" i="164" s="1"/>
  <c r="G60" i="164"/>
  <c r="H60" i="164" s="1"/>
  <c r="K60" i="164" s="1"/>
  <c r="G39" i="164"/>
  <c r="H39" i="164" s="1"/>
  <c r="K39" i="164" s="1"/>
  <c r="D24" i="164"/>
  <c r="G24" i="164" s="1"/>
  <c r="G25" i="164" s="1"/>
  <c r="H25" i="164" s="1"/>
  <c r="K25" i="164" s="1"/>
  <c r="G31" i="164"/>
  <c r="H31" i="164" s="1"/>
  <c r="K31" i="164" s="1"/>
  <c r="G18" i="164"/>
  <c r="H18" i="164" s="1"/>
  <c r="K18" i="164" s="1"/>
  <c r="H10" i="164"/>
  <c r="K10" i="164" s="1"/>
  <c r="G20" i="159"/>
  <c r="H20" i="159" s="1"/>
  <c r="H19" i="159"/>
  <c r="G297" i="162"/>
  <c r="G296" i="162"/>
  <c r="G295" i="162"/>
  <c r="G294" i="162"/>
  <c r="G293" i="162"/>
  <c r="G292" i="162"/>
  <c r="G290" i="162"/>
  <c r="G289" i="162"/>
  <c r="G288" i="162"/>
  <c r="G287" i="162"/>
  <c r="G286" i="162"/>
  <c r="G285" i="162"/>
  <c r="G278" i="162"/>
  <c r="G277" i="162"/>
  <c r="G276" i="162"/>
  <c r="H271" i="162"/>
  <c r="H270" i="162"/>
  <c r="H269" i="162"/>
  <c r="H268" i="162"/>
  <c r="H266" i="162"/>
  <c r="H265" i="162"/>
  <c r="H264" i="162"/>
  <c r="H263" i="162"/>
  <c r="H262" i="162"/>
  <c r="H256" i="162"/>
  <c r="H255" i="162"/>
  <c r="H254" i="162"/>
  <c r="H253" i="162"/>
  <c r="E252" i="162"/>
  <c r="H252" i="162" s="1"/>
  <c r="H251" i="162"/>
  <c r="H245" i="162"/>
  <c r="H244" i="162"/>
  <c r="H243" i="162"/>
  <c r="H242" i="162"/>
  <c r="H235" i="162"/>
  <c r="H237" i="162" s="1"/>
  <c r="I237" i="162" s="1"/>
  <c r="L237" i="162" s="1"/>
  <c r="H228" i="162"/>
  <c r="H230" i="162" s="1"/>
  <c r="I230" i="162" s="1"/>
  <c r="L230" i="162" s="1"/>
  <c r="F222" i="162"/>
  <c r="E222" i="162"/>
  <c r="H221" i="162"/>
  <c r="H214" i="162"/>
  <c r="H213" i="162"/>
  <c r="H212" i="162"/>
  <c r="H207" i="162"/>
  <c r="H206" i="162"/>
  <c r="H205" i="162"/>
  <c r="H199" i="162"/>
  <c r="H198" i="162"/>
  <c r="E197" i="162"/>
  <c r="H197" i="162" s="1"/>
  <c r="H196" i="162"/>
  <c r="E195" i="162"/>
  <c r="H195" i="162" s="1"/>
  <c r="E194" i="162"/>
  <c r="H194" i="162" s="1"/>
  <c r="H188" i="162"/>
  <c r="H187" i="162"/>
  <c r="E186" i="162"/>
  <c r="H186" i="162" s="1"/>
  <c r="H185" i="162"/>
  <c r="E184" i="162"/>
  <c r="H184" i="162" s="1"/>
  <c r="E183" i="162"/>
  <c r="H183" i="162" s="1"/>
  <c r="H177" i="162"/>
  <c r="H176" i="162"/>
  <c r="H175" i="162"/>
  <c r="H174" i="162"/>
  <c r="H173" i="162"/>
  <c r="H172" i="162"/>
  <c r="H171" i="162"/>
  <c r="H170" i="162"/>
  <c r="H169" i="162"/>
  <c r="H168" i="162"/>
  <c r="H167" i="162"/>
  <c r="H166" i="162"/>
  <c r="H165" i="162"/>
  <c r="H164" i="162"/>
  <c r="H163" i="162"/>
  <c r="H162" i="162"/>
  <c r="H161" i="162"/>
  <c r="H160" i="162"/>
  <c r="H159" i="162"/>
  <c r="H158" i="162"/>
  <c r="H151" i="162"/>
  <c r="H150" i="162"/>
  <c r="H149" i="162"/>
  <c r="H143" i="162"/>
  <c r="H142" i="162"/>
  <c r="H141" i="162"/>
  <c r="H140" i="162"/>
  <c r="H139" i="162"/>
  <c r="H138" i="162"/>
  <c r="G132" i="162"/>
  <c r="H132" i="162" s="1"/>
  <c r="G131" i="162"/>
  <c r="H131" i="162" s="1"/>
  <c r="G130" i="162"/>
  <c r="H130" i="162" s="1"/>
  <c r="G129" i="162"/>
  <c r="H129" i="162" s="1"/>
  <c r="G128" i="162"/>
  <c r="H128" i="162" s="1"/>
  <c r="G127" i="162"/>
  <c r="H127" i="162" s="1"/>
  <c r="H121" i="162"/>
  <c r="H120" i="162"/>
  <c r="H119" i="162"/>
  <c r="H118" i="162"/>
  <c r="H117" i="162"/>
  <c r="H116" i="162"/>
  <c r="H115" i="162"/>
  <c r="H114" i="162"/>
  <c r="H113" i="162"/>
  <c r="H112" i="162"/>
  <c r="H111" i="162"/>
  <c r="H110" i="162"/>
  <c r="H109" i="162"/>
  <c r="H108" i="162"/>
  <c r="H107" i="162"/>
  <c r="H106" i="162"/>
  <c r="H105" i="162"/>
  <c r="H104" i="162"/>
  <c r="H103" i="162"/>
  <c r="H97" i="162"/>
  <c r="H96" i="162"/>
  <c r="H95" i="162"/>
  <c r="H94" i="162"/>
  <c r="G88" i="162"/>
  <c r="F88" i="162"/>
  <c r="E88" i="162"/>
  <c r="G87" i="162"/>
  <c r="H87" i="162" s="1"/>
  <c r="H81" i="162"/>
  <c r="E73" i="162"/>
  <c r="E80" i="162" s="1"/>
  <c r="H80" i="162" s="1"/>
  <c r="H67" i="162"/>
  <c r="E66" i="162"/>
  <c r="H66" i="162" s="1"/>
  <c r="H65" i="162"/>
  <c r="H59" i="162"/>
  <c r="H58" i="162"/>
  <c r="H53" i="162"/>
  <c r="H52" i="162"/>
  <c r="H51" i="162"/>
  <c r="H50" i="162"/>
  <c r="H49" i="162"/>
  <c r="H48" i="162"/>
  <c r="H47" i="162"/>
  <c r="H46" i="162"/>
  <c r="E45" i="162"/>
  <c r="H45" i="162" s="1"/>
  <c r="H39" i="162"/>
  <c r="E38" i="162"/>
  <c r="H38" i="162" s="1"/>
  <c r="H31" i="162"/>
  <c r="H33" i="162" s="1"/>
  <c r="I33" i="162" s="1"/>
  <c r="L33" i="162" s="1"/>
  <c r="A28" i="162"/>
  <c r="A35" i="162" s="1"/>
  <c r="A42" i="162" s="1"/>
  <c r="A56" i="162" s="1"/>
  <c r="A63" i="162" s="1"/>
  <c r="A70" i="162" s="1"/>
  <c r="A77" i="162" s="1"/>
  <c r="A84" i="162" s="1"/>
  <c r="A91" i="162" s="1"/>
  <c r="H26" i="162"/>
  <c r="H25" i="162"/>
  <c r="H24" i="162"/>
  <c r="H27" i="162" s="1"/>
  <c r="I27" i="162" s="1"/>
  <c r="H18" i="162"/>
  <c r="H17" i="162"/>
  <c r="H16" i="162"/>
  <c r="H20" i="162" s="1"/>
  <c r="I20" i="162" s="1"/>
  <c r="A13" i="162"/>
  <c r="H9" i="162"/>
  <c r="H8" i="162"/>
  <c r="H7" i="162"/>
  <c r="K97" i="164" l="1"/>
  <c r="G102" i="164" s="1"/>
  <c r="D9" i="161" s="1"/>
  <c r="E9" i="161" s="1"/>
  <c r="G298" i="162"/>
  <c r="D5" i="161" s="1"/>
  <c r="H21" i="159"/>
  <c r="K21" i="159" s="1"/>
  <c r="L20" i="162"/>
  <c r="L27" i="162"/>
  <c r="H272" i="162"/>
  <c r="I272" i="162" s="1"/>
  <c r="L272" i="162" s="1"/>
  <c r="H200" i="162"/>
  <c r="I200" i="162" s="1"/>
  <c r="L200" i="162" s="1"/>
  <c r="H82" i="162"/>
  <c r="I82" i="162" s="1"/>
  <c r="L82" i="162" s="1"/>
  <c r="H75" i="162"/>
  <c r="L75" i="162" s="1"/>
  <c r="H216" i="162"/>
  <c r="I216" i="162" s="1"/>
  <c r="L216" i="162" s="1"/>
  <c r="H257" i="162"/>
  <c r="I257" i="162" s="1"/>
  <c r="L257" i="162" s="1"/>
  <c r="H144" i="162"/>
  <c r="I144" i="162" s="1"/>
  <c r="L144" i="162" s="1"/>
  <c r="H40" i="162"/>
  <c r="I40" i="162" s="1"/>
  <c r="L40" i="162" s="1"/>
  <c r="H208" i="162"/>
  <c r="I208" i="162" s="1"/>
  <c r="L208" i="162" s="1"/>
  <c r="A100" i="162"/>
  <c r="A124" i="162" s="1"/>
  <c r="A135" i="162" s="1"/>
  <c r="A146" i="162" s="1"/>
  <c r="A155" i="162" s="1"/>
  <c r="A180" i="162" s="1"/>
  <c r="A191" i="162" s="1"/>
  <c r="A202" i="162" s="1"/>
  <c r="A209" i="162" s="1"/>
  <c r="A218" i="162" s="1"/>
  <c r="A225" i="162" s="1"/>
  <c r="A232" i="162" s="1"/>
  <c r="A239" i="162" s="1"/>
  <c r="A248" i="162" s="1"/>
  <c r="A259" i="162" s="1"/>
  <c r="H189" i="162"/>
  <c r="I189" i="162" s="1"/>
  <c r="L189" i="162" s="1"/>
  <c r="H68" i="162"/>
  <c r="I68" i="162" s="1"/>
  <c r="L68" i="162" s="1"/>
  <c r="H88" i="162"/>
  <c r="H89" i="162" s="1"/>
  <c r="I89" i="162" s="1"/>
  <c r="L89" i="162" s="1"/>
  <c r="H98" i="162"/>
  <c r="I98" i="162" s="1"/>
  <c r="L98" i="162" s="1"/>
  <c r="H222" i="162"/>
  <c r="H246" i="162"/>
  <c r="I246" i="162" s="1"/>
  <c r="L246" i="162" s="1"/>
  <c r="G279" i="162"/>
  <c r="H133" i="162"/>
  <c r="I133" i="162" s="1"/>
  <c r="L133" i="162" s="1"/>
  <c r="H223" i="162"/>
  <c r="I223" i="162" s="1"/>
  <c r="L223" i="162" s="1"/>
  <c r="H55" i="162"/>
  <c r="I55" i="162" s="1"/>
  <c r="L55" i="162" s="1"/>
  <c r="H11" i="162"/>
  <c r="I11" i="162" s="1"/>
  <c r="L11" i="162" s="1"/>
  <c r="H61" i="162"/>
  <c r="I61" i="162" s="1"/>
  <c r="L61" i="162" s="1"/>
  <c r="H122" i="162"/>
  <c r="I122" i="162" s="1"/>
  <c r="L122" i="162" s="1"/>
  <c r="H153" i="162"/>
  <c r="I153" i="162" s="1"/>
  <c r="L153" i="162" s="1"/>
  <c r="H178" i="162"/>
  <c r="I178" i="162" s="1"/>
  <c r="L178" i="162" s="1"/>
  <c r="G53" i="160"/>
  <c r="G52" i="160"/>
  <c r="G46" i="160"/>
  <c r="G45" i="160"/>
  <c r="G26" i="160"/>
  <c r="F20" i="160"/>
  <c r="G20" i="160" s="1"/>
  <c r="F39" i="160"/>
  <c r="G39" i="160" s="1"/>
  <c r="G33" i="160"/>
  <c r="G32" i="160"/>
  <c r="G14" i="160"/>
  <c r="A11" i="160"/>
  <c r="A17" i="160" s="1"/>
  <c r="A23" i="160" s="1"/>
  <c r="A29" i="160" s="1"/>
  <c r="G7" i="160"/>
  <c r="G9" i="160" s="1"/>
  <c r="H9" i="160" s="1"/>
  <c r="L273" i="162" l="1"/>
  <c r="G54" i="160"/>
  <c r="H54" i="160" s="1"/>
  <c r="K54" i="160" s="1"/>
  <c r="A36" i="160"/>
  <c r="A42" i="160" s="1"/>
  <c r="A49" i="160" s="1"/>
  <c r="G35" i="160"/>
  <c r="G27" i="160"/>
  <c r="H27" i="160" s="1"/>
  <c r="K27" i="160" s="1"/>
  <c r="G21" i="160"/>
  <c r="H21" i="160" s="1"/>
  <c r="K21" i="160" s="1"/>
  <c r="G16" i="160"/>
  <c r="H16" i="160" s="1"/>
  <c r="K16" i="160" s="1"/>
  <c r="K9" i="160"/>
  <c r="H35" i="160"/>
  <c r="K35" i="160" s="1"/>
  <c r="G40" i="160"/>
  <c r="H40" i="160" s="1"/>
  <c r="K40" i="160" s="1"/>
  <c r="G47" i="160"/>
  <c r="H47" i="160" s="1"/>
  <c r="K47" i="160" s="1"/>
  <c r="H40" i="159"/>
  <c r="H42" i="159" s="1"/>
  <c r="H7" i="159"/>
  <c r="A10" i="159"/>
  <c r="H33" i="159"/>
  <c r="H13" i="159"/>
  <c r="K55" i="160" l="1"/>
  <c r="K56" i="160" s="1"/>
  <c r="D8" i="161" s="1"/>
  <c r="E8" i="161" s="1"/>
  <c r="D4" i="161"/>
  <c r="E4" i="161" s="1"/>
  <c r="A16" i="159"/>
  <c r="A37" i="159" s="1"/>
  <c r="K42" i="159"/>
  <c r="H8" i="159"/>
  <c r="K8" i="159" s="1"/>
  <c r="H35" i="159"/>
  <c r="K35" i="159" s="1"/>
  <c r="H14" i="159"/>
  <c r="K14" i="159" s="1"/>
  <c r="K44" i="159" l="1"/>
  <c r="D7" i="161"/>
  <c r="E7" i="161" s="1"/>
  <c r="E5" i="161"/>
  <c r="B18" i="113" l="1"/>
  <c r="A1" i="158"/>
  <c r="A1" i="164" l="1"/>
  <c r="A2" i="161"/>
  <c r="A1" i="162"/>
  <c r="C2" i="162" s="1"/>
  <c r="A1" i="160"/>
  <c r="A1" i="159"/>
  <c r="D8" i="158"/>
  <c r="F8" i="158" s="1"/>
  <c r="F22" i="158"/>
  <c r="F21" i="158"/>
  <c r="F20" i="158"/>
  <c r="F19" i="158"/>
  <c r="F18" i="158"/>
  <c r="F17" i="158"/>
  <c r="F16" i="158"/>
  <c r="F15" i="158"/>
  <c r="F14" i="158"/>
  <c r="F13" i="158"/>
  <c r="F12" i="158"/>
  <c r="F11" i="158"/>
  <c r="F10" i="158"/>
  <c r="F9" i="158"/>
  <c r="F7" i="158"/>
  <c r="F6" i="158"/>
  <c r="F5" i="158"/>
  <c r="F23" i="158" l="1"/>
  <c r="D6" i="161" s="1"/>
  <c r="E6" i="161" s="1"/>
  <c r="E10" i="161" s="1"/>
  <c r="G21" i="113" s="1"/>
  <c r="G22" i="113"/>
</calcChain>
</file>

<file path=xl/sharedStrings.xml><?xml version="1.0" encoding="utf-8"?>
<sst xmlns="http://schemas.openxmlformats.org/spreadsheetml/2006/main" count="936" uniqueCount="193">
  <si>
    <t>Estimated Cost:</t>
  </si>
  <si>
    <t>Description</t>
  </si>
  <si>
    <t>L</t>
  </si>
  <si>
    <t>B</t>
  </si>
  <si>
    <t>Sub Head:</t>
  </si>
  <si>
    <t>Unit</t>
  </si>
  <si>
    <t>Quantity</t>
  </si>
  <si>
    <t>Nos.</t>
  </si>
  <si>
    <t>H/ D</t>
  </si>
  <si>
    <t>Qtty (Ft)</t>
  </si>
  <si>
    <t>Qtty (M)</t>
  </si>
  <si>
    <t>Each</t>
  </si>
  <si>
    <t>Name of Scheme</t>
  </si>
  <si>
    <t>Plain Cement Concrete incl. placing, compacting, finishing &amp; curing (Ratio 1:4:8)</t>
  </si>
  <si>
    <t>Excavation in foundation of building, bridges etc complete : in ordinary soil</t>
  </si>
  <si>
    <t>FOR</t>
  </si>
  <si>
    <t>Cft</t>
  </si>
  <si>
    <t>Sft</t>
  </si>
  <si>
    <t>Rft</t>
  </si>
  <si>
    <t>Walls</t>
  </si>
  <si>
    <t>Roof</t>
  </si>
  <si>
    <t>SFt</t>
  </si>
  <si>
    <t>Plain Cement Concrete including placing, compacting, finishing &amp; curing (Ratio 1:2:4)</t>
  </si>
  <si>
    <t>D/D</t>
  </si>
  <si>
    <t>Indoor</t>
  </si>
  <si>
    <t>Ceiling</t>
  </si>
  <si>
    <t>Outdoor</t>
  </si>
  <si>
    <t>Verandah</t>
  </si>
  <si>
    <t>Windows W1</t>
  </si>
  <si>
    <t>Preparing surface &amp; painting with snowcem / weathershield paint : First coat</t>
  </si>
  <si>
    <t>Amount</t>
  </si>
  <si>
    <t>Stair Railing</t>
  </si>
  <si>
    <t>Ramp Railing</t>
  </si>
  <si>
    <t>Ramp</t>
  </si>
  <si>
    <t>BILL OF QUANTITY</t>
  </si>
  <si>
    <t>Total</t>
  </si>
  <si>
    <t>Distempering New surface : Three coat</t>
  </si>
  <si>
    <t>INTERNAL ELECTRIFICATION</t>
  </si>
  <si>
    <t>S.NO</t>
  </si>
  <si>
    <t>Rate</t>
  </si>
  <si>
    <t xml:space="preserve"> = Rs.</t>
  </si>
  <si>
    <t>2nd Step</t>
  </si>
  <si>
    <t>Room</t>
  </si>
  <si>
    <t>Back Side Wall</t>
  </si>
  <si>
    <t>Side wall</t>
  </si>
  <si>
    <t>Providing and installing PVC bend BSS Class 'D' working pressure : 3" i/d</t>
  </si>
  <si>
    <t>Rain water pipe line</t>
  </si>
  <si>
    <t>PVC bend</t>
  </si>
  <si>
    <t>Preparing surface &amp; painting with snowcem / weathershield paint : 2nd and subsequent coats</t>
  </si>
  <si>
    <t>Total Amount</t>
  </si>
  <si>
    <t>on Walls</t>
  </si>
  <si>
    <t>D/D Door</t>
  </si>
  <si>
    <t>Door</t>
  </si>
  <si>
    <t>Riser</t>
  </si>
  <si>
    <t>Plain Cement Concrete including placing, compacting, finishing &amp; curing (Ratio 1:3:6)</t>
  </si>
  <si>
    <t>In foundation</t>
  </si>
  <si>
    <t>First Step</t>
  </si>
  <si>
    <t>3rd Step</t>
  </si>
  <si>
    <t>Roof Beam</t>
  </si>
  <si>
    <t>Deduction for Doors and Windows</t>
  </si>
  <si>
    <t>Room Doors</t>
  </si>
  <si>
    <t>Bath Doors</t>
  </si>
  <si>
    <t>Brickwork 9" thick wall</t>
  </si>
  <si>
    <t>Brickwork 4.5" thick wall</t>
  </si>
  <si>
    <t>Column</t>
  </si>
  <si>
    <t>Footing</t>
  </si>
  <si>
    <t>RCC Column 1:2:4</t>
  </si>
  <si>
    <t>RCC Slab 1:2:4</t>
  </si>
  <si>
    <t>RCC Plinth Beam 1:2:4</t>
  </si>
  <si>
    <t>RCC Roof Beam 1:2:4</t>
  </si>
  <si>
    <t>Bath</t>
  </si>
  <si>
    <t>Reinforcement inSlab @ 6" c/c spacing #4 bar</t>
  </si>
  <si>
    <t>Reinforcement in Beams #4 bar</t>
  </si>
  <si>
    <t>Roof Beam #4 bar</t>
  </si>
  <si>
    <t>Stirrups #3 bar @ 7" c/c</t>
  </si>
  <si>
    <t>Reinforcement in Columns #4 bar</t>
  </si>
  <si>
    <t>Footing @ 6"c/c both sides</t>
  </si>
  <si>
    <t>Nos</t>
  </si>
  <si>
    <t>Windows</t>
  </si>
  <si>
    <t>Window</t>
  </si>
  <si>
    <t>Procedure Room</t>
  </si>
  <si>
    <t>Counseling Room</t>
  </si>
  <si>
    <t>Store Room</t>
  </si>
  <si>
    <t>External Side</t>
  </si>
  <si>
    <t>Ceiling of projection</t>
  </si>
  <si>
    <t>Steps</t>
  </si>
  <si>
    <t>Floor</t>
  </si>
  <si>
    <t>Verandah Railing</t>
  </si>
  <si>
    <t>Plinth Protection</t>
  </si>
  <si>
    <t>Verandaha columns</t>
  </si>
  <si>
    <t>CONSTRUCTION OF HEALTH CENTER AT METHI</t>
  </si>
  <si>
    <t>Rs</t>
  </si>
  <si>
    <t>1st class brick work in foundation and plinth in
Cement, sand mortar 1:4</t>
  </si>
  <si>
    <t>1st class brick work in ground floor Cement, sand
mortar 1:4</t>
  </si>
  <si>
    <t>Tonne</t>
  </si>
  <si>
    <t>Cement plaster 1:2, upto 20' height 1/2" thick</t>
  </si>
  <si>
    <t>Provide &amp; lay marble fine dressed stone flooring on surface in white cement complete: 0.5" thick 12x 12 Sunny Grey Marble</t>
  </si>
  <si>
    <t>Providing and Fixing stair railing of 2.5" i/d GI pipe, welded with 5/8"x5/8" MS bars 2'-9" high, fixed in each step</t>
  </si>
  <si>
    <t>Cleaning and washing mosaic or marble floor with caustic soda mixture and Chemical polishing of marble floor/Dado</t>
  </si>
  <si>
    <t>Single layer of tiles 12"x6"x2" laid over 4" earth and 1" mud plaster on top of RC roof slab</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</si>
  <si>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D (12 Bar) except excavation. 3" Nominal Pipe Size (NPS)</t>
  </si>
  <si>
    <t>Mosaic dado or skirting complete as per specs Using grey cement : 1/2" thick</t>
  </si>
  <si>
    <r>
      <t>Wiring of light/fan/call-bell point in</t>
    </r>
    <r>
      <rPr>
        <b/>
        <sz val="11"/>
        <rFont val="Tahoma"/>
        <family val="2"/>
      </rPr>
      <t xml:space="preserve"> 3/0.029</t>
    </r>
    <r>
      <rPr>
        <sz val="11"/>
        <rFont val="Tahoma"/>
        <family val="2"/>
      </rPr>
      <t xml:space="preserve"> PVC insulated</t>
    </r>
  </si>
  <si>
    <r>
      <t>Supply and Erection</t>
    </r>
    <r>
      <rPr>
        <b/>
        <sz val="11"/>
        <rFont val="Tahoma"/>
        <family val="2"/>
      </rPr>
      <t xml:space="preserve"> single core PVC </t>
    </r>
    <r>
      <rPr>
        <sz val="11"/>
        <rFont val="Tahoma"/>
        <family val="2"/>
      </rPr>
      <t xml:space="preserve">insulated copperconductor </t>
    </r>
    <r>
      <rPr>
        <b/>
        <sz val="11"/>
        <rFont val="Tahoma"/>
        <family val="2"/>
      </rPr>
      <t>250/440 V grade cable : 3/0.029"</t>
    </r>
  </si>
  <si>
    <r>
      <t xml:space="preserve">Supply and Erection </t>
    </r>
    <r>
      <rPr>
        <b/>
        <sz val="11"/>
        <rFont val="Tahoma"/>
        <family val="2"/>
      </rPr>
      <t>7/.044"</t>
    </r>
    <r>
      <rPr>
        <sz val="11"/>
        <rFont val="Tahoma"/>
        <family val="2"/>
      </rPr>
      <t xml:space="preserve">  single core Copper PVC insulated </t>
    </r>
    <r>
      <rPr>
        <b/>
        <sz val="11"/>
        <rFont val="Tahoma"/>
        <family val="2"/>
      </rPr>
      <t xml:space="preserve">250/440 </t>
    </r>
    <r>
      <rPr>
        <sz val="11"/>
        <rFont val="Tahoma"/>
        <family val="2"/>
      </rPr>
      <t>voltage</t>
    </r>
    <r>
      <rPr>
        <b/>
        <sz val="11"/>
        <rFont val="Tahoma"/>
        <family val="2"/>
      </rPr>
      <t xml:space="preserve"> </t>
    </r>
    <r>
      <rPr>
        <sz val="11"/>
        <rFont val="Tahoma"/>
        <family val="2"/>
      </rPr>
      <t>grade cable.</t>
    </r>
  </si>
  <si>
    <r>
      <t xml:space="preserve">Supply and Erection </t>
    </r>
    <r>
      <rPr>
        <b/>
        <sz val="11"/>
        <rFont val="Tahoma"/>
        <family val="2"/>
      </rPr>
      <t>PVC pipe for wiring</t>
    </r>
    <r>
      <rPr>
        <sz val="11"/>
        <rFont val="Tahoma"/>
        <family val="2"/>
      </rPr>
      <t xml:space="preserve"> purpose complete Recessed in walls including chase etc :</t>
    </r>
    <r>
      <rPr>
        <b/>
        <sz val="11"/>
        <rFont val="Tahoma"/>
        <family val="2"/>
      </rPr>
      <t xml:space="preserve"> 1" i/d</t>
    </r>
  </si>
  <si>
    <r>
      <t xml:space="preserve">Supply and Erection best quality </t>
    </r>
    <r>
      <rPr>
        <b/>
        <sz val="11"/>
        <rFont val="Tahoma"/>
        <family val="2"/>
      </rPr>
      <t>AC ceiling fan completewith GI rod, canopy, blades &amp; regulator : 56" sweep</t>
    </r>
  </si>
  <si>
    <r>
      <t xml:space="preserve">Supply and Erection girder clamp hook, </t>
    </r>
    <r>
      <rPr>
        <b/>
        <sz val="11"/>
        <rFont val="Tahoma"/>
        <family val="2"/>
      </rPr>
      <t>5/8" dia.for hanging ceiling fan</t>
    </r>
  </si>
  <si>
    <r>
      <t xml:space="preserve">Supply and Erection </t>
    </r>
    <r>
      <rPr>
        <b/>
        <sz val="11"/>
        <rFont val="Tahoma"/>
        <family val="2"/>
      </rPr>
      <t xml:space="preserve">MS sheet box of 16 SWG, 4"deep with 3/16" </t>
    </r>
    <r>
      <rPr>
        <sz val="11"/>
        <rFont val="Tahoma"/>
        <family val="2"/>
      </rPr>
      <t>thick bakelite sheet top etc. complete :</t>
    </r>
    <r>
      <rPr>
        <b/>
        <sz val="11"/>
        <rFont val="Tahoma"/>
        <family val="2"/>
      </rPr>
      <t xml:space="preserve"> 4"x4"</t>
    </r>
  </si>
  <si>
    <r>
      <t xml:space="preserve">Supply and Erection </t>
    </r>
    <r>
      <rPr>
        <b/>
        <sz val="11"/>
        <rFont val="Tahoma"/>
        <family val="2"/>
      </rPr>
      <t>MS sheet box of 16 SWG, 4"deep with 3/16"</t>
    </r>
    <r>
      <rPr>
        <sz val="11"/>
        <rFont val="Tahoma"/>
        <family val="2"/>
      </rPr>
      <t xml:space="preserve"> thick bakelite sheet top etc. complete : </t>
    </r>
    <r>
      <rPr>
        <b/>
        <sz val="11"/>
        <rFont val="Tahoma"/>
        <family val="2"/>
      </rPr>
      <t>7"x4"</t>
    </r>
  </si>
  <si>
    <r>
      <t>Supply and erection of</t>
    </r>
    <r>
      <rPr>
        <b/>
        <sz val="11"/>
        <rFont val="Tahoma"/>
        <family val="2"/>
      </rPr>
      <t xml:space="preserve"> Fancy wall type bracket </t>
    </r>
    <r>
      <rPr>
        <sz val="11"/>
        <rFont val="Tahoma"/>
        <family val="2"/>
      </rPr>
      <t xml:space="preserve">with brass holder &amp; fancy shade : </t>
    </r>
    <r>
      <rPr>
        <b/>
        <sz val="11"/>
        <rFont val="Tahoma"/>
        <family val="2"/>
      </rPr>
      <t>Single</t>
    </r>
  </si>
  <si>
    <r>
      <t xml:space="preserve">Supply and erection of </t>
    </r>
    <r>
      <rPr>
        <b/>
        <sz val="11"/>
        <rFont val="Tahoma"/>
        <family val="2"/>
      </rPr>
      <t>Fancy wall type bracket</t>
    </r>
    <r>
      <rPr>
        <sz val="11"/>
        <rFont val="Tahoma"/>
        <family val="2"/>
      </rPr>
      <t xml:space="preserve"> with brass holder &amp; fancy shade : </t>
    </r>
    <r>
      <rPr>
        <b/>
        <sz val="11"/>
        <rFont val="Tahoma"/>
        <family val="2"/>
      </rPr>
      <t>Double</t>
    </r>
  </si>
  <si>
    <r>
      <t>Supply and Erection</t>
    </r>
    <r>
      <rPr>
        <b/>
        <sz val="11"/>
        <rFont val="Tahoma"/>
        <family val="2"/>
      </rPr>
      <t xml:space="preserve"> single phase </t>
    </r>
    <r>
      <rPr>
        <sz val="11"/>
        <rFont val="Tahoma"/>
        <family val="2"/>
      </rPr>
      <t xml:space="preserve">imported auto </t>
    </r>
    <r>
      <rPr>
        <b/>
        <sz val="11"/>
        <rFont val="Tahoma"/>
        <family val="2"/>
      </rPr>
      <t>circuit breaker 30 Amp.</t>
    </r>
  </si>
  <si>
    <r>
      <t xml:space="preserve">Supply and Erection </t>
    </r>
    <r>
      <rPr>
        <b/>
        <sz val="11"/>
        <rFont val="Tahoma"/>
        <family val="2"/>
      </rPr>
      <t>single phase</t>
    </r>
    <r>
      <rPr>
        <sz val="11"/>
        <rFont val="Tahoma"/>
        <family val="2"/>
      </rPr>
      <t xml:space="preserve"> imported auto circuit breaker </t>
    </r>
    <r>
      <rPr>
        <b/>
        <sz val="11"/>
        <rFont val="Tahoma"/>
        <family val="2"/>
      </rPr>
      <t>6 Amp</t>
    </r>
  </si>
  <si>
    <r>
      <t>Supply and Erection</t>
    </r>
    <r>
      <rPr>
        <b/>
        <sz val="11"/>
        <rFont val="Tahoma"/>
        <family val="2"/>
      </rPr>
      <t xml:space="preserve"> single phase</t>
    </r>
    <r>
      <rPr>
        <sz val="11"/>
        <rFont val="Tahoma"/>
        <family val="2"/>
      </rPr>
      <t xml:space="preserve"> imported auto circuit breaker  </t>
    </r>
    <r>
      <rPr>
        <b/>
        <sz val="11"/>
        <rFont val="Tahoma"/>
        <family val="2"/>
      </rPr>
      <t>15 Amp</t>
    </r>
  </si>
  <si>
    <r>
      <t xml:space="preserve">Supply and Erection </t>
    </r>
    <r>
      <rPr>
        <b/>
        <sz val="11"/>
        <rFont val="Tahoma"/>
        <family val="2"/>
      </rPr>
      <t>single phase</t>
    </r>
    <r>
      <rPr>
        <sz val="11"/>
        <rFont val="Tahoma"/>
        <family val="2"/>
      </rPr>
      <t xml:space="preserve"> imported auto circuit breaker  </t>
    </r>
    <r>
      <rPr>
        <b/>
        <sz val="11"/>
        <rFont val="Tahoma"/>
        <family val="2"/>
      </rPr>
      <t>20 Amp</t>
    </r>
  </si>
  <si>
    <r>
      <t xml:space="preserve">Supply and Erection </t>
    </r>
    <r>
      <rPr>
        <b/>
        <sz val="11"/>
        <rFont val="Tahoma"/>
        <family val="2"/>
      </rPr>
      <t xml:space="preserve">Cubical Type Factory Fabricated </t>
    </r>
    <r>
      <rPr>
        <sz val="11"/>
        <rFont val="Tahoma"/>
        <family val="2"/>
      </rPr>
      <t xml:space="preserve">floor/wall mounting steel main board comp. : </t>
    </r>
    <r>
      <rPr>
        <b/>
        <sz val="11"/>
        <rFont val="Tahoma"/>
        <family val="2"/>
      </rPr>
      <t>Recessed</t>
    </r>
  </si>
  <si>
    <r>
      <rPr>
        <b/>
        <sz val="11"/>
        <rFont val="Tahoma"/>
        <family val="2"/>
      </rPr>
      <t>220 V 10 Amp</t>
    </r>
    <r>
      <rPr>
        <sz val="11"/>
        <rFont val="Tahoma"/>
        <family val="2"/>
      </rPr>
      <t xml:space="preserve"> Fan Daimer</t>
    </r>
  </si>
  <si>
    <r>
      <t xml:space="preserve">Wiring from </t>
    </r>
    <r>
      <rPr>
        <b/>
        <sz val="11"/>
        <rFont val="Tahoma"/>
        <family val="2"/>
      </rPr>
      <t>Distribution Board</t>
    </r>
    <r>
      <rPr>
        <sz val="11"/>
        <rFont val="Tahoma"/>
        <family val="2"/>
      </rPr>
      <t xml:space="preserve"> to </t>
    </r>
    <r>
      <rPr>
        <b/>
        <sz val="11"/>
        <rFont val="Tahoma"/>
        <family val="2"/>
      </rPr>
      <t xml:space="preserve">Switch Board </t>
    </r>
    <r>
      <rPr>
        <sz val="11"/>
        <rFont val="Tahoma"/>
        <family val="2"/>
      </rPr>
      <t xml:space="preserve">with  </t>
    </r>
    <r>
      <rPr>
        <b/>
        <sz val="11"/>
        <rFont val="Tahoma"/>
        <family val="2"/>
      </rPr>
      <t>(3x2.5 mmsq</t>
    </r>
    <r>
      <rPr>
        <sz val="11"/>
        <rFont val="Tahoma"/>
        <family val="2"/>
      </rPr>
      <t xml:space="preserve">) singal core copper PVC insulated </t>
    </r>
    <r>
      <rPr>
        <b/>
        <sz val="11"/>
        <rFont val="Tahoma"/>
        <family val="2"/>
      </rPr>
      <t>450/750 voltage grade</t>
    </r>
    <r>
      <rPr>
        <sz val="11"/>
        <rFont val="Tahoma"/>
        <family val="2"/>
      </rPr>
      <t xml:space="preserve"> cable in 3/4" or pvc conduit complated in all respect as approved by Engineer Incharge.</t>
    </r>
  </si>
  <si>
    <r>
      <t xml:space="preserve">Wiring from </t>
    </r>
    <r>
      <rPr>
        <b/>
        <sz val="11"/>
        <rFont val="Tahoma"/>
        <family val="2"/>
      </rPr>
      <t>Distribution Board to 10 Amp 3 pin</t>
    </r>
    <r>
      <rPr>
        <sz val="11"/>
        <rFont val="Tahoma"/>
        <family val="2"/>
      </rPr>
      <t xml:space="preserve"> Universal Switch Socket</t>
    </r>
    <r>
      <rPr>
        <b/>
        <sz val="11"/>
        <rFont val="Tahoma"/>
        <family val="2"/>
      </rPr>
      <t xml:space="preserve"> </t>
    </r>
    <r>
      <rPr>
        <sz val="11"/>
        <rFont val="Tahoma"/>
        <family val="2"/>
      </rPr>
      <t xml:space="preserve">with  </t>
    </r>
    <r>
      <rPr>
        <b/>
        <sz val="11"/>
        <rFont val="Tahoma"/>
        <family val="2"/>
      </rPr>
      <t>(3x2.5 mm sq</t>
    </r>
    <r>
      <rPr>
        <sz val="11"/>
        <rFont val="Tahoma"/>
        <family val="2"/>
      </rPr>
      <t xml:space="preserve">) singal core copper PVC insulated </t>
    </r>
    <r>
      <rPr>
        <b/>
        <sz val="11"/>
        <rFont val="Tahoma"/>
        <family val="2"/>
      </rPr>
      <t>450/750 voltage grade</t>
    </r>
    <r>
      <rPr>
        <sz val="11"/>
        <rFont val="Tahoma"/>
        <family val="2"/>
      </rPr>
      <t xml:space="preserve"> cable in 3/4" or 1" pvc conduit complated in all respect as approved by Engineer Incharge.</t>
    </r>
  </si>
  <si>
    <t>DOOR/WINDOWS</t>
  </si>
  <si>
    <t>Providing and Fixing steel windows 18 gauge with
openable glazed panels With 22 SWG wire gauze : Glass pane 5mm</t>
  </si>
  <si>
    <t>S#</t>
  </si>
  <si>
    <t>Qty</t>
  </si>
  <si>
    <t>Supply and Fixing MS Sheet 16 guage(10'' x 2'')
box type chowkats including fixing in position
with all charges for Hold fast, Hinges and Painting
etc</t>
  </si>
  <si>
    <t>Providing and Fixing GI pipe &amp; including specials complete 3/4" dia (light)</t>
  </si>
  <si>
    <t>Providing and Fixing GI pipe &amp; including specials complete 1/2" dia (light)</t>
  </si>
  <si>
    <t>Providing and Fixing of pipe type B nikasi system including testing in all respect 110 mm (using dadex, or eq)</t>
  </si>
  <si>
    <t>Construction of soakage pit having 6 Rft dia and 15 Rft depth complete in all respect</t>
  </si>
  <si>
    <t>Construction of manholes 2'X2' in size including excavation, backfilling, 9" thick brick walls, 3" PCC 1:4:8,2" PCC 1:2:4 benching, 1/2" thick cement sand plaster complete.</t>
  </si>
  <si>
    <t>RFt</t>
  </si>
  <si>
    <t>Job</t>
  </si>
  <si>
    <t>Sanitary</t>
  </si>
  <si>
    <t>Septic Tank (int.Size: 7'x2'x5') complete.</t>
  </si>
  <si>
    <t>Supply and Fixing cast iron (CI) manhole cover
with frame etc (Heavey Type) of approved quality
complete: 24" (610 mm) dia</t>
  </si>
  <si>
    <t>Supplying and Fixing Polyethylene Water Tank
made from food grade FDA Certified raw material,
3 layers UV stablized, inert with water,
anti-fungus and anti-bacterial and have a service
life of more than 10 years : 500 gallons (Vertical)</t>
  </si>
  <si>
    <t>Providing and Fixing of Submerssible pump with
motor for pressure pump
1 HP</t>
  </si>
  <si>
    <t>Providing and Fixing cast iron (CI) floor trap
approved quality including CI grating &amp; concrete
chamber all round : 4"x3" (100 mm x 75 mm)</t>
  </si>
  <si>
    <t>Providing and fixing gun metal peet / gate valve
(screwed) 25 mm (1") dia of approved quality.</t>
  </si>
  <si>
    <t>Providing and fixing chromium plated (CP) tee
stop cock 1.5 cm (1/2") of approved quality</t>
  </si>
  <si>
    <t>Providing and fixing chromium plated (CP)
bib-cock heavy duty of approved quality : 1.5 cm
1/2"</t>
  </si>
  <si>
    <t>Rs.</t>
  </si>
  <si>
    <t>Grand Total</t>
  </si>
  <si>
    <t>Washrooms</t>
  </si>
  <si>
    <t>D/D of Doors</t>
  </si>
  <si>
    <t>Providing and fixing single leaf steel door with frame fully panelled with M.S sheet 16 gauge (1.59mm) painted with two coats of red oxide paint with brass fitting of approved make including cost of fabrication, iron lugs, cutting holes and making good the damages to walls.</t>
  </si>
  <si>
    <t>Reinforcement in Plinth Beams #4 bar</t>
  </si>
  <si>
    <t>Provide &amp; lay topping of concrete 1:2:4, including surface finishing &amp; dividing in panels : 2" thick</t>
  </si>
  <si>
    <t>S.No</t>
  </si>
  <si>
    <t>Pavement of Road</t>
  </si>
  <si>
    <t>Dressing &amp; levelling earth to designed sections Ashes, sand, silt or soft soil upto cut or fill 6 inches</t>
  </si>
  <si>
    <t>Earth excavation in open cut upto 1.5m depth for drains, pipes etc &amp; disposal : in Ordinary Soil</t>
  </si>
  <si>
    <t>Providing and Fixing Precast Concrete 7000 psi TUFF Tiles 50mm thick over bed of 2" thick sand &amp; 4" thick brick ballast/stone ballast complete.</t>
  </si>
  <si>
    <t>Construction of 2 Nos Water Tanks</t>
  </si>
  <si>
    <t>RCC Bottom Slab 1:2:4</t>
  </si>
  <si>
    <t>Reinforcement in Bottom Slab @ 6" c/c spacing #4 bar</t>
  </si>
  <si>
    <t>RCC Top Slab 1:2:4</t>
  </si>
  <si>
    <t>Reinforcement in top Slab @ 6" c/c spacing #4 bar</t>
  </si>
  <si>
    <t>Total For 1 Water Tank</t>
  </si>
  <si>
    <t>Total For 02 Nos Water Tanks</t>
  </si>
  <si>
    <t>SUMMARY OF COST</t>
  </si>
  <si>
    <t>S.NO.</t>
  </si>
  <si>
    <t>DESCRIPTION</t>
  </si>
  <si>
    <t>Civil Work</t>
  </si>
  <si>
    <t>TOTAL (Rs.)</t>
  </si>
  <si>
    <t xml:space="preserve">TOTAL </t>
  </si>
  <si>
    <t>RCC Slab Cost</t>
  </si>
  <si>
    <t>Internal Electrification</t>
  </si>
  <si>
    <t>Roads</t>
  </si>
  <si>
    <t>Water Tanks 02 Nos</t>
  </si>
  <si>
    <t>Building work</t>
  </si>
  <si>
    <t>Plain Cement Concrete incl. placing, compacting, finishing &amp; curing (Ratio 1:2:4)</t>
  </si>
  <si>
    <t>PCC in Bed</t>
  </si>
  <si>
    <t>PCC in side walls</t>
  </si>
  <si>
    <t>Drain along road</t>
  </si>
  <si>
    <t>Construction of Toilet Block</t>
  </si>
  <si>
    <t>1st class brick work in foundation and plinth in Cement, sand mortar 1:4</t>
  </si>
  <si>
    <t>Long Wall</t>
  </si>
  <si>
    <t>Short Wall</t>
  </si>
  <si>
    <t>Damp proof course of cem. conc. 1:2:4 including bitumen coat, 1 layer polythene &amp; 1 coat bitumen (2" thick)</t>
  </si>
  <si>
    <t>1st class brick work in ground floor Cement, sand mortar 1:4</t>
  </si>
  <si>
    <t>Long wall</t>
  </si>
  <si>
    <t>RCC 1:2:4 in Slab</t>
  </si>
  <si>
    <t>Cement Plaster 1:4</t>
  </si>
  <si>
    <t>Deduction of Bath Doors</t>
  </si>
  <si>
    <t>Wall</t>
  </si>
  <si>
    <t>Lay floor of approved coloured glazed tiles 6'' x 6'' x 1/4" laid in white cement &amp; pigment complete</t>
  </si>
  <si>
    <t>Providing and Fixing of glazed tiles skirting etc complete imported approved quality (20"×20")</t>
  </si>
  <si>
    <t>Toilet Block</t>
  </si>
  <si>
    <t>Providing and Fixing glazed earthen ware wash
hand basin (WHB) complete size 56x40 cm
(22"x16"), including bracket set, waste coupling,
complete in all respects: White with pedestal (Best
Quality)</t>
  </si>
  <si>
    <t>Providing and Fixing glazed earthen ware WC
European type of approved size excluding cost of
seat &amp; cover, complete in all respects: White</t>
  </si>
  <si>
    <t>Providing and Fixing double seat &amp; cover only :
Plastic</t>
  </si>
  <si>
    <t>Providing and fixing grating in opening including fixing at site with flat iron 2" x 3/8" and 3/4" round bars at 4" center to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</si>
</sst>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quot;Rs.&quot;* #,##0.00_);_(&quot;Rs.&quot;* \(#,##0.00\);_(&quot;Rs.&quot;* &quot;-&quot;??_);_(@_)"/>
    <numFmt numFmtId="165" formatCode="_(&quot;Rs&quot;* #,##0.00_);_(&quot;Rs&quot;* \(#,##0.00\);_(&quot;Rs&quot;* &quot;-&quot;??_);_(@_)"/>
    <numFmt numFmtId="166" formatCode="&quot;Rs.&quot;#,##0.00"/>
    <numFmt numFmtId="167" formatCode="0.000"/>
    <numFmt numFmtId="168" formatCode="_(&quot;Rs.&quot;* #,##0.000_);_(&quot;Rs.&quot;* \(#,##0.000\);_(&quot;Rs.&quot;* &quot;-&quot;??_);_(@_)"/>
    <numFmt numFmtId="169" formatCode="_(* #,##0_);_(* \(#,##0\);_(* &quot;-&quot;??_);_(@_)"/>
    <numFmt numFmtId="170" formatCode="m\o\n\th\ d\,\ yyyy"/>
    <numFmt numFmtId="171" formatCode="#.00"/>
    <numFmt numFmtId="172" formatCode="#."/>
    <numFmt numFmtId="173" formatCode="_(&quot;Rs.&quot;* #,##0_);_(&quot;Rs.&quot;* \(#,##0\);_(&quot;Rs.&quot;* &quot;-&quot;??_);_(@_)"/>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sz val="12"/>
      <name val="Arial"/>
      <family val="2"/>
    </font>
    <font>
      <b/>
      <sz val="20"/>
      <name val="Times New Roman"/>
      <family val="1"/>
    </font>
    <font>
      <b/>
      <sz val="12"/>
      <name val="Times New Roman"/>
      <family val="1"/>
    </font>
    <font>
      <b/>
      <sz val="14"/>
      <name val="Times New Roman"/>
      <family val="1"/>
    </font>
    <font>
      <sz val="10"/>
      <name val="Arial"/>
      <family val="2"/>
    </font>
    <font>
      <b/>
      <sz val="16"/>
      <name val="Times New Roman"/>
      <family val="1"/>
    </font>
    <font>
      <sz val="10"/>
      <color theme="0"/>
      <name val="Arial"/>
      <family val="2"/>
    </font>
    <font>
      <sz val="10"/>
      <name val="Arial"/>
      <family val="2"/>
    </font>
    <font>
      <b/>
      <sz val="12"/>
      <name val="Tahoma"/>
      <family val="2"/>
    </font>
    <font>
      <sz val="12"/>
      <name val="Tahoma"/>
      <family val="2"/>
    </font>
    <font>
      <sz val="12"/>
      <name val="CG Times"/>
    </font>
    <font>
      <sz val="1"/>
      <color indexed="8"/>
      <name val="Courier"/>
      <family val="3"/>
    </font>
    <font>
      <b/>
      <sz val="1"/>
      <color indexed="8"/>
      <name val="Courier"/>
      <family val="3"/>
    </font>
    <font>
      <sz val="12"/>
      <name val="CG Times"/>
      <family val="1"/>
    </font>
    <font>
      <b/>
      <sz val="11"/>
      <name val="Arial"/>
      <family val="2"/>
    </font>
    <font>
      <b/>
      <sz val="14"/>
      <name val="Arial"/>
      <family val="2"/>
    </font>
    <font>
      <sz val="11"/>
      <name val="Arial"/>
      <family val="2"/>
    </font>
    <font>
      <u/>
      <sz val="11"/>
      <name val="Arial"/>
      <family val="2"/>
    </font>
    <font>
      <b/>
      <sz val="11"/>
      <name val="Tahoma"/>
      <family val="2"/>
    </font>
    <font>
      <sz val="11"/>
      <name val="Tahoma"/>
      <family val="2"/>
    </font>
    <font>
      <sz val="11"/>
      <color theme="1"/>
      <name val="Tahoma"/>
      <family val="2"/>
    </font>
    <font>
      <sz val="11"/>
      <color theme="1"/>
      <name val="Swis721 BT"/>
      <family val="2"/>
    </font>
    <font>
      <b/>
      <sz val="10"/>
      <name val="Arial Narrow"/>
      <family val="2"/>
    </font>
    <font>
      <b/>
      <sz val="12"/>
      <name val="Arial Narrow"/>
      <family val="2"/>
    </font>
    <font>
      <b/>
      <sz val="14"/>
      <name val="Arial Narrow"/>
      <family val="2"/>
    </font>
    <font>
      <b/>
      <u/>
      <sz val="20"/>
      <name val="Times New Roman"/>
      <family val="1"/>
    </font>
    <font>
      <b/>
      <sz val="11"/>
      <name val="Arial Narrow"/>
      <family val="2"/>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0">
    <xf numFmtId="0" fontId="0" fillId="0" borderId="0"/>
    <xf numFmtId="43" fontId="12" fillId="0" borderId="0" applyFont="0" applyFill="0" applyBorder="0" applyAlignment="0" applyProtection="0"/>
    <xf numFmtId="164" fontId="12"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0" fontId="7" fillId="0" borderId="0"/>
    <xf numFmtId="169" fontId="7" fillId="0" borderId="0" applyFont="0" applyFill="0" applyBorder="0" applyAlignment="0" applyProtection="0"/>
    <xf numFmtId="0" fontId="3" fillId="0" borderId="0"/>
    <xf numFmtId="0" fontId="3" fillId="0" borderId="0"/>
    <xf numFmtId="43" fontId="7" fillId="0" borderId="0" applyFont="0" applyFill="0" applyBorder="0" applyAlignment="0" applyProtection="0"/>
    <xf numFmtId="0" fontId="4" fillId="0" borderId="0"/>
    <xf numFmtId="43" fontId="15" fillId="0" borderId="0" applyFont="0" applyFill="0" applyBorder="0" applyAlignment="0" applyProtection="0"/>
    <xf numFmtId="0" fontId="2" fillId="0" borderId="0"/>
    <xf numFmtId="44" fontId="4" fillId="0" borderId="0"/>
    <xf numFmtId="43" fontId="2"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9" fillId="0" borderId="0">
      <protection locked="0"/>
    </xf>
    <xf numFmtId="171" fontId="19" fillId="0" borderId="0">
      <protection locked="0"/>
    </xf>
    <xf numFmtId="172" fontId="20" fillId="0" borderId="0">
      <protection locked="0"/>
    </xf>
    <xf numFmtId="172" fontId="20" fillId="0" borderId="0">
      <protection locked="0"/>
    </xf>
    <xf numFmtId="0" fontId="21" fillId="0" borderId="0"/>
    <xf numFmtId="0" fontId="4" fillId="0" borderId="0"/>
    <xf numFmtId="43" fontId="5" fillId="0" borderId="0"/>
    <xf numFmtId="0" fontId="1" fillId="0" borderId="0"/>
    <xf numFmtId="43" fontId="1" fillId="0" borderId="0" applyFont="0" applyFill="0" applyBorder="0" applyAlignment="0" applyProtection="0"/>
    <xf numFmtId="0" fontId="4" fillId="0" borderId="0"/>
  </cellStyleXfs>
  <cellXfs count="197">
    <xf numFmtId="0" fontId="0" fillId="0" borderId="0" xfId="0"/>
    <xf numFmtId="0" fontId="0" fillId="2" borderId="0" xfId="0" applyFill="1"/>
    <xf numFmtId="0" fontId="9" fillId="2" borderId="0" xfId="0" applyFont="1" applyFill="1" applyAlignment="1">
      <alignment horizontal="center" vertical="center" wrapText="1"/>
    </xf>
    <xf numFmtId="0" fontId="11" fillId="2" borderId="0" xfId="0" applyFont="1" applyFill="1" applyAlignment="1">
      <alignment horizontal="right"/>
    </xf>
    <xf numFmtId="166" fontId="10" fillId="2" borderId="0" xfId="0" applyNumberFormat="1" applyFont="1" applyFill="1" applyAlignment="1"/>
    <xf numFmtId="0" fontId="9" fillId="2" borderId="0" xfId="0" applyFont="1" applyFill="1" applyAlignment="1">
      <alignment vertical="center" wrapText="1"/>
    </xf>
    <xf numFmtId="0" fontId="8" fillId="0" borderId="0" xfId="0" applyFont="1" applyAlignment="1">
      <alignment horizontal="center" vertical="center" wrapText="1"/>
    </xf>
    <xf numFmtId="0" fontId="6" fillId="2" borderId="0" xfId="0" applyFont="1" applyFill="1" applyAlignment="1">
      <alignment horizontal="right"/>
    </xf>
    <xf numFmtId="167" fontId="14" fillId="2" borderId="0" xfId="0" applyNumberFormat="1" applyFont="1" applyFill="1"/>
    <xf numFmtId="0" fontId="13" fillId="2" borderId="0" xfId="0" applyFont="1" applyFill="1" applyAlignment="1">
      <alignment horizontal="center" vertical="center" wrapText="1"/>
    </xf>
    <xf numFmtId="0" fontId="4" fillId="0" borderId="0" xfId="10" applyFont="1"/>
    <xf numFmtId="0" fontId="5" fillId="0" borderId="0" xfId="10" applyFont="1" applyAlignment="1">
      <alignment horizontal="center"/>
    </xf>
    <xf numFmtId="0" fontId="4" fillId="0" borderId="0" xfId="10" applyFont="1" applyAlignment="1">
      <alignment horizontal="center"/>
    </xf>
    <xf numFmtId="0" fontId="5" fillId="0" borderId="0" xfId="10" applyFont="1"/>
    <xf numFmtId="0" fontId="4" fillId="0" borderId="0" xfId="10" applyFont="1" applyFill="1"/>
    <xf numFmtId="0" fontId="17" fillId="0" borderId="0" xfId="12" applyFont="1" applyAlignment="1">
      <alignment horizontal="center" vertical="center"/>
    </xf>
    <xf numFmtId="0" fontId="17" fillId="0" borderId="0" xfId="12" applyFont="1" applyAlignment="1">
      <alignment horizontal="justify" vertical="center"/>
    </xf>
    <xf numFmtId="43" fontId="17" fillId="0" borderId="0" xfId="14" applyFont="1" applyAlignment="1">
      <alignment vertical="center"/>
    </xf>
    <xf numFmtId="0" fontId="4" fillId="0" borderId="1" xfId="10" applyFont="1" applyBorder="1"/>
    <xf numFmtId="2" fontId="4" fillId="0" borderId="1" xfId="10" applyNumberFormat="1" applyFont="1" applyBorder="1"/>
    <xf numFmtId="0" fontId="4" fillId="0" borderId="1" xfId="10" applyFont="1" applyBorder="1" applyAlignment="1">
      <alignment horizontal="center"/>
    </xf>
    <xf numFmtId="2" fontId="5" fillId="0" borderId="1" xfId="10" applyNumberFormat="1" applyFont="1" applyFill="1" applyBorder="1" applyAlignment="1">
      <alignment horizontal="right"/>
    </xf>
    <xf numFmtId="43" fontId="16" fillId="5" borderId="1" xfId="14" applyFont="1" applyFill="1" applyBorder="1" applyAlignment="1">
      <alignment horizontal="center" vertical="center"/>
    </xf>
    <xf numFmtId="43" fontId="16" fillId="5" borderId="1" xfId="14" applyFont="1" applyFill="1" applyBorder="1" applyAlignment="1">
      <alignment horizontal="right" vertical="center"/>
    </xf>
    <xf numFmtId="43" fontId="17" fillId="0" borderId="0" xfId="14" applyFont="1" applyAlignment="1">
      <alignment horizontal="right" vertical="center"/>
    </xf>
    <xf numFmtId="0" fontId="4" fillId="6" borderId="0" xfId="10" applyFont="1" applyFill="1"/>
    <xf numFmtId="0" fontId="5" fillId="0" borderId="0" xfId="10" applyFont="1" applyFill="1"/>
    <xf numFmtId="0" fontId="5" fillId="0" borderId="1" xfId="10" applyFont="1" applyBorder="1" applyAlignment="1">
      <alignment horizontal="center"/>
    </xf>
    <xf numFmtId="0" fontId="4" fillId="0" borderId="0" xfId="27" applyFont="1" applyFill="1"/>
    <xf numFmtId="0" fontId="4" fillId="7" borderId="0" xfId="10" applyFont="1" applyFill="1"/>
    <xf numFmtId="0" fontId="5" fillId="7" borderId="0" xfId="10" applyFont="1" applyFill="1"/>
    <xf numFmtId="44" fontId="6" fillId="6" borderId="1" xfId="10" applyNumberFormat="1" applyFont="1" applyFill="1" applyBorder="1" applyAlignment="1">
      <alignment horizontal="center"/>
    </xf>
    <xf numFmtId="2" fontId="6" fillId="6" borderId="1" xfId="10" applyNumberFormat="1" applyFont="1" applyFill="1" applyBorder="1" applyAlignment="1"/>
    <xf numFmtId="2" fontId="22" fillId="0" borderId="1" xfId="10" applyNumberFormat="1" applyFont="1" applyFill="1" applyBorder="1"/>
    <xf numFmtId="0" fontId="22" fillId="6" borderId="1" xfId="10" applyFont="1" applyFill="1" applyBorder="1" applyAlignment="1">
      <alignment horizontal="center"/>
    </xf>
    <xf numFmtId="0" fontId="22" fillId="0" borderId="1" xfId="10" applyFont="1" applyBorder="1" applyAlignment="1">
      <alignment horizontal="center"/>
    </xf>
    <xf numFmtId="0" fontId="24" fillId="0" borderId="1" xfId="10" applyFont="1" applyBorder="1"/>
    <xf numFmtId="0" fontId="24" fillId="0" borderId="1" xfId="10" applyFont="1" applyBorder="1" applyAlignment="1">
      <alignment horizontal="center"/>
    </xf>
    <xf numFmtId="2" fontId="24" fillId="0" borderId="1" xfId="10" applyNumberFormat="1" applyFont="1" applyBorder="1"/>
    <xf numFmtId="2" fontId="22" fillId="0" borderId="1" xfId="10" applyNumberFormat="1" applyFont="1" applyFill="1" applyBorder="1" applyAlignment="1">
      <alignment horizontal="right"/>
    </xf>
    <xf numFmtId="0" fontId="25" fillId="0" borderId="1" xfId="10" applyFont="1" applyBorder="1"/>
    <xf numFmtId="2" fontId="22" fillId="3" borderId="1" xfId="10" applyNumberFormat="1" applyFont="1" applyFill="1" applyBorder="1" applyAlignment="1">
      <alignment horizontal="right"/>
    </xf>
    <xf numFmtId="0" fontId="22" fillId="0" borderId="1" xfId="10" applyFont="1" applyFill="1" applyBorder="1" applyAlignment="1">
      <alignment horizontal="center"/>
    </xf>
    <xf numFmtId="0" fontId="24" fillId="0" borderId="1" xfId="10" applyFont="1" applyFill="1" applyBorder="1"/>
    <xf numFmtId="0" fontId="25" fillId="0" borderId="1" xfId="10" applyFont="1" applyFill="1" applyBorder="1"/>
    <xf numFmtId="2" fontId="24" fillId="0" borderId="1" xfId="10" applyNumberFormat="1" applyFont="1" applyFill="1" applyBorder="1"/>
    <xf numFmtId="0" fontId="22" fillId="0" borderId="1" xfId="10" applyFont="1" applyFill="1" applyBorder="1"/>
    <xf numFmtId="2" fontId="24" fillId="0" borderId="1" xfId="10" applyNumberFormat="1" applyFont="1" applyFill="1" applyBorder="1" applyAlignment="1">
      <alignment horizontal="right"/>
    </xf>
    <xf numFmtId="0" fontId="25" fillId="0" borderId="1" xfId="10" applyFont="1" applyFill="1" applyBorder="1" applyAlignment="1">
      <alignment wrapText="1"/>
    </xf>
    <xf numFmtId="2" fontId="24" fillId="0" borderId="1" xfId="10" applyNumberFormat="1" applyFont="1" applyBorder="1" applyAlignment="1">
      <alignment horizontal="right"/>
    </xf>
    <xf numFmtId="0" fontId="24" fillId="0" borderId="1" xfId="10" applyFont="1" applyFill="1" applyBorder="1" applyAlignment="1">
      <alignment horizontal="center"/>
    </xf>
    <xf numFmtId="1" fontId="24" fillId="0" borderId="1" xfId="10" applyNumberFormat="1" applyFont="1" applyFill="1" applyBorder="1"/>
    <xf numFmtId="0" fontId="22" fillId="0" borderId="1" xfId="27" applyFont="1" applyFill="1" applyBorder="1" applyAlignment="1">
      <alignment horizontal="center"/>
    </xf>
    <xf numFmtId="0" fontId="24" fillId="0" borderId="1" xfId="27" applyFont="1" applyFill="1" applyBorder="1"/>
    <xf numFmtId="0" fontId="25" fillId="0" borderId="1" xfId="27" applyFont="1" applyFill="1" applyBorder="1" applyAlignment="1">
      <alignment wrapText="1"/>
    </xf>
    <xf numFmtId="2" fontId="24" fillId="0" borderId="1" xfId="27" applyNumberFormat="1" applyFont="1" applyFill="1" applyBorder="1"/>
    <xf numFmtId="2" fontId="24" fillId="0" borderId="1" xfId="27" applyNumberFormat="1" applyFont="1" applyFill="1" applyBorder="1" applyAlignment="1">
      <alignment horizontal="right"/>
    </xf>
    <xf numFmtId="0" fontId="25" fillId="0" borderId="1" xfId="27" applyFont="1" applyFill="1" applyBorder="1"/>
    <xf numFmtId="2" fontId="22" fillId="5" borderId="1" xfId="10" applyNumberFormat="1" applyFont="1" applyFill="1" applyBorder="1" applyAlignment="1">
      <alignment horizontal="right"/>
    </xf>
    <xf numFmtId="0" fontId="24" fillId="0" borderId="1" xfId="10" applyFont="1" applyFill="1" applyBorder="1" applyAlignment="1">
      <alignment wrapText="1"/>
    </xf>
    <xf numFmtId="0" fontId="24" fillId="0" borderId="1" xfId="10" applyFont="1" applyBorder="1" applyAlignment="1">
      <alignment wrapText="1"/>
    </xf>
    <xf numFmtId="166" fontId="11" fillId="2" borderId="0" xfId="0" applyNumberFormat="1" applyFont="1" applyFill="1" applyAlignment="1">
      <alignment horizontal="left"/>
    </xf>
    <xf numFmtId="0" fontId="26" fillId="4" borderId="1" xfId="12" applyFont="1" applyFill="1" applyBorder="1" applyAlignment="1">
      <alignment horizontal="center" vertical="center"/>
    </xf>
    <xf numFmtId="43" fontId="26" fillId="4" borderId="1" xfId="14" applyFont="1" applyFill="1" applyBorder="1" applyAlignment="1">
      <alignment horizontal="center" vertical="center"/>
    </xf>
    <xf numFmtId="43" fontId="26" fillId="4" borderId="1" xfId="14" applyFont="1" applyFill="1" applyBorder="1" applyAlignment="1">
      <alignment horizontal="right" vertical="center"/>
    </xf>
    <xf numFmtId="0" fontId="27" fillId="0" borderId="1" xfId="12" applyFont="1" applyFill="1" applyBorder="1" applyAlignment="1">
      <alignment horizontal="center" vertical="center"/>
    </xf>
    <xf numFmtId="0" fontId="27" fillId="0" borderId="1" xfId="12" applyFont="1" applyFill="1" applyBorder="1" applyAlignment="1">
      <alignment horizontal="justify" vertical="center" wrapText="1"/>
    </xf>
    <xf numFmtId="4" fontId="27" fillId="0" borderId="1" xfId="15" applyNumberFormat="1" applyFont="1" applyFill="1" applyBorder="1" applyAlignment="1">
      <alignment horizontal="center" vertical="center"/>
    </xf>
    <xf numFmtId="4" fontId="27" fillId="0" borderId="1" xfId="15" applyNumberFormat="1" applyFont="1" applyFill="1" applyBorder="1" applyAlignment="1">
      <alignment horizontal="right" vertical="center"/>
    </xf>
    <xf numFmtId="0" fontId="0" fillId="0" borderId="0" xfId="0" applyFill="1"/>
    <xf numFmtId="0" fontId="27" fillId="0" borderId="1" xfId="12" applyFont="1" applyFill="1" applyBorder="1" applyAlignment="1">
      <alignment horizontal="left" vertical="center" wrapText="1"/>
    </xf>
    <xf numFmtId="4" fontId="27" fillId="0" borderId="1" xfId="16" applyNumberFormat="1" applyFont="1" applyFill="1" applyBorder="1" applyAlignment="1">
      <alignment horizontal="center" vertical="center"/>
    </xf>
    <xf numFmtId="4" fontId="28" fillId="0" borderId="1" xfId="15" applyNumberFormat="1" applyFont="1" applyFill="1" applyBorder="1" applyAlignment="1">
      <alignment horizontal="right" vertical="center" wrapText="1"/>
    </xf>
    <xf numFmtId="0" fontId="27" fillId="0" borderId="1" xfId="12" applyFont="1" applyFill="1" applyBorder="1" applyAlignment="1">
      <alignment horizontal="left" vertical="top" wrapText="1"/>
    </xf>
    <xf numFmtId="0" fontId="6" fillId="0" borderId="0" xfId="10" applyFont="1" applyAlignment="1"/>
    <xf numFmtId="0" fontId="8" fillId="0" borderId="0" xfId="0" applyFont="1"/>
    <xf numFmtId="0" fontId="27" fillId="0" borderId="1" xfId="12" applyFont="1" applyFill="1" applyBorder="1" applyAlignment="1">
      <alignment horizontal="justify" vertical="center"/>
    </xf>
    <xf numFmtId="2" fontId="28" fillId="0" borderId="1" xfId="14" applyNumberFormat="1" applyFont="1" applyFill="1" applyBorder="1" applyAlignment="1">
      <alignment horizontal="center" vertical="center"/>
    </xf>
    <xf numFmtId="4" fontId="27" fillId="0" borderId="1" xfId="14" applyNumberFormat="1" applyFont="1" applyFill="1" applyBorder="1" applyAlignment="1">
      <alignment horizontal="right" vertical="center"/>
    </xf>
    <xf numFmtId="0" fontId="27" fillId="0" borderId="1" xfId="12" applyFont="1" applyFill="1" applyBorder="1" applyAlignment="1">
      <alignment horizontal="justify" vertical="top" wrapText="1"/>
    </xf>
    <xf numFmtId="2" fontId="29" fillId="0" borderId="1" xfId="15" applyNumberFormat="1" applyFont="1" applyFill="1" applyBorder="1" applyAlignment="1">
      <alignment horizontal="center" vertical="center" wrapText="1"/>
    </xf>
    <xf numFmtId="2" fontId="4" fillId="0" borderId="1" xfId="10" applyNumberFormat="1" applyFont="1" applyBorder="1" applyAlignment="1">
      <alignment horizontal="right"/>
    </xf>
    <xf numFmtId="0" fontId="4" fillId="0" borderId="1" xfId="10" applyNumberFormat="1" applyFont="1" applyBorder="1" applyAlignment="1">
      <alignment horizontal="center" wrapText="1"/>
    </xf>
    <xf numFmtId="2" fontId="4" fillId="0" borderId="1" xfId="10" applyNumberFormat="1" applyFont="1" applyBorder="1" applyAlignment="1">
      <alignment horizontal="center" wrapText="1"/>
    </xf>
    <xf numFmtId="2" fontId="4" fillId="0" borderId="5" xfId="10" applyNumberFormat="1" applyFont="1" applyBorder="1" applyAlignment="1">
      <alignment horizontal="right"/>
    </xf>
    <xf numFmtId="0" fontId="5" fillId="0" borderId="1" xfId="10" applyFont="1" applyFill="1" applyBorder="1" applyAlignment="1">
      <alignment horizontal="center"/>
    </xf>
    <xf numFmtId="0" fontId="30" fillId="0" borderId="1" xfId="10" applyFont="1" applyFill="1" applyBorder="1" applyAlignment="1">
      <alignment horizontal="center" vertical="center" wrapText="1"/>
    </xf>
    <xf numFmtId="2" fontId="5" fillId="0" borderId="1" xfId="10" applyNumberFormat="1" applyFont="1" applyFill="1" applyBorder="1"/>
    <xf numFmtId="2" fontId="6" fillId="6" borderId="1" xfId="10" applyNumberFormat="1" applyFont="1" applyFill="1" applyBorder="1"/>
    <xf numFmtId="2" fontId="6" fillId="6" borderId="1" xfId="10" applyNumberFormat="1" applyFont="1" applyFill="1" applyBorder="1" applyAlignment="1">
      <alignment horizontal="right"/>
    </xf>
    <xf numFmtId="0" fontId="8" fillId="6" borderId="1" xfId="10" applyFont="1" applyFill="1" applyBorder="1"/>
    <xf numFmtId="0" fontId="8" fillId="0" borderId="0" xfId="10" applyFont="1"/>
    <xf numFmtId="2" fontId="24" fillId="0" borderId="1" xfId="10" applyNumberFormat="1" applyFont="1" applyBorder="1" applyAlignment="1"/>
    <xf numFmtId="0" fontId="24" fillId="0" borderId="1" xfId="10" applyFont="1" applyBorder="1" applyAlignment="1"/>
    <xf numFmtId="2" fontId="24" fillId="0" borderId="1" xfId="10" applyNumberFormat="1" applyFont="1" applyFill="1" applyBorder="1" applyAlignment="1"/>
    <xf numFmtId="0" fontId="24" fillId="0" borderId="1" xfId="10" applyFont="1" applyFill="1" applyBorder="1" applyAlignment="1"/>
    <xf numFmtId="2" fontId="24" fillId="0" borderId="1" xfId="27" applyNumberFormat="1" applyFont="1" applyFill="1" applyBorder="1" applyAlignment="1"/>
    <xf numFmtId="0" fontId="4" fillId="0" borderId="1" xfId="29" applyFont="1" applyBorder="1" applyAlignment="1" applyProtection="1">
      <alignment horizontal="center"/>
      <protection locked="0"/>
    </xf>
    <xf numFmtId="0" fontId="4" fillId="0" borderId="0" xfId="10" applyFont="1" applyAlignment="1"/>
    <xf numFmtId="2" fontId="24" fillId="0" borderId="1" xfId="10" applyNumberFormat="1" applyFont="1" applyBorder="1" applyAlignment="1">
      <alignment horizontal="center"/>
    </xf>
    <xf numFmtId="2" fontId="24" fillId="0" borderId="1" xfId="10" applyNumberFormat="1" applyFont="1" applyFill="1" applyBorder="1" applyAlignment="1">
      <alignment horizontal="center"/>
    </xf>
    <xf numFmtId="2" fontId="24" fillId="0" borderId="1" xfId="27" applyNumberFormat="1" applyFont="1" applyFill="1" applyBorder="1" applyAlignment="1">
      <alignment horizontal="center"/>
    </xf>
    <xf numFmtId="169" fontId="0" fillId="0" borderId="1" xfId="15" applyNumberFormat="1" applyFont="1" applyBorder="1" applyAlignment="1">
      <alignment horizontal="center" wrapText="1"/>
    </xf>
    <xf numFmtId="169" fontId="4" fillId="0" borderId="1" xfId="15" applyNumberFormat="1" applyFont="1" applyBorder="1" applyAlignment="1">
      <alignment horizontal="center" wrapText="1"/>
    </xf>
    <xf numFmtId="2" fontId="6" fillId="6" borderId="1" xfId="10" applyNumberFormat="1" applyFont="1" applyFill="1" applyBorder="1" applyAlignment="1">
      <alignment horizontal="center"/>
    </xf>
    <xf numFmtId="43" fontId="4" fillId="0" borderId="1" xfId="1" applyNumberFormat="1" applyFont="1" applyBorder="1" applyAlignment="1" applyProtection="1">
      <alignment horizontal="center"/>
      <protection locked="0"/>
    </xf>
    <xf numFmtId="0" fontId="6" fillId="6" borderId="1" xfId="10" applyFont="1" applyFill="1" applyBorder="1" applyAlignment="1"/>
    <xf numFmtId="0" fontId="6" fillId="6" borderId="1" xfId="0" applyFont="1" applyFill="1" applyBorder="1"/>
    <xf numFmtId="0" fontId="4" fillId="0" borderId="0" xfId="10" applyFont="1" applyFill="1" applyAlignment="1">
      <alignment vertical="center"/>
    </xf>
    <xf numFmtId="0" fontId="6" fillId="6" borderId="1" xfId="10" applyFont="1" applyFill="1" applyBorder="1" applyAlignment="1">
      <alignment horizontal="center" vertical="center"/>
    </xf>
    <xf numFmtId="0" fontId="22" fillId="2" borderId="1" xfId="25" applyFont="1" applyFill="1" applyBorder="1" applyAlignment="1">
      <alignment horizontal="center"/>
    </xf>
    <xf numFmtId="43" fontId="22" fillId="2" borderId="1" xfId="15" applyFont="1" applyFill="1" applyBorder="1" applyAlignment="1"/>
    <xf numFmtId="173" fontId="22" fillId="2" borderId="1" xfId="25" applyNumberFormat="1" applyFont="1" applyFill="1" applyBorder="1" applyAlignment="1">
      <alignment horizontal="right"/>
    </xf>
    <xf numFmtId="0" fontId="0" fillId="7" borderId="0" xfId="0" applyFill="1"/>
    <xf numFmtId="0" fontId="22" fillId="9" borderId="1" xfId="25" applyFont="1" applyFill="1" applyBorder="1" applyAlignment="1">
      <alignment horizontal="center" vertical="center" wrapText="1"/>
    </xf>
    <xf numFmtId="0" fontId="22" fillId="9" borderId="1" xfId="25" applyFont="1" applyFill="1" applyBorder="1" applyAlignment="1">
      <alignment horizontal="center" vertical="center"/>
    </xf>
    <xf numFmtId="173" fontId="0" fillId="0" borderId="0" xfId="0" applyNumberFormat="1"/>
    <xf numFmtId="0" fontId="5" fillId="9" borderId="1" xfId="25" applyFont="1" applyFill="1" applyBorder="1" applyAlignment="1">
      <alignment horizontal="center"/>
    </xf>
    <xf numFmtId="173" fontId="22" fillId="9" borderId="1" xfId="25" applyNumberFormat="1" applyFont="1" applyFill="1" applyBorder="1" applyAlignment="1">
      <alignment horizontal="right"/>
    </xf>
    <xf numFmtId="43" fontId="22" fillId="9" borderId="1" xfId="15" applyFont="1" applyFill="1" applyBorder="1" applyAlignment="1"/>
    <xf numFmtId="167" fontId="24" fillId="0" borderId="1" xfId="10" applyNumberFormat="1" applyFont="1" applyFill="1" applyBorder="1"/>
    <xf numFmtId="167" fontId="24" fillId="0" borderId="1" xfId="10" applyNumberFormat="1" applyFont="1" applyBorder="1" applyAlignment="1"/>
    <xf numFmtId="167" fontId="24" fillId="0" borderId="1" xfId="10" applyNumberFormat="1" applyFont="1" applyFill="1" applyBorder="1" applyAlignment="1"/>
    <xf numFmtId="0" fontId="31" fillId="8" borderId="2" xfId="10" applyFont="1" applyFill="1" applyBorder="1" applyAlignment="1">
      <alignment vertical="center" wrapText="1"/>
    </xf>
    <xf numFmtId="0" fontId="31" fillId="8" borderId="4" xfId="10" applyFont="1" applyFill="1" applyBorder="1" applyAlignment="1">
      <alignment vertical="center" wrapText="1"/>
    </xf>
    <xf numFmtId="0" fontId="34" fillId="0" borderId="1" xfId="10" applyFont="1" applyFill="1" applyBorder="1" applyAlignment="1">
      <alignment horizontal="center" vertical="center" wrapText="1"/>
    </xf>
    <xf numFmtId="0" fontId="34" fillId="0" borderId="1" xfId="10" applyFont="1" applyFill="1" applyBorder="1" applyAlignment="1">
      <alignment horizontal="center" wrapText="1"/>
    </xf>
    <xf numFmtId="0" fontId="22" fillId="0" borderId="1" xfId="10" applyFont="1" applyBorder="1" applyAlignment="1">
      <alignment horizontal="center" vertical="center"/>
    </xf>
    <xf numFmtId="2" fontId="24" fillId="0" borderId="1" xfId="10" applyNumberFormat="1" applyFont="1" applyBorder="1" applyAlignment="1">
      <alignment horizontal="right" vertical="center"/>
    </xf>
    <xf numFmtId="0" fontId="24" fillId="0" borderId="1" xfId="10" applyNumberFormat="1" applyFont="1" applyBorder="1" applyAlignment="1">
      <alignment horizontal="center" vertical="center" wrapText="1"/>
    </xf>
    <xf numFmtId="2" fontId="24" fillId="0" borderId="1" xfId="10" applyNumberFormat="1" applyFont="1" applyBorder="1" applyAlignment="1">
      <alignment vertical="center"/>
    </xf>
    <xf numFmtId="169" fontId="24" fillId="0" borderId="1" xfId="15" applyNumberFormat="1" applyFont="1" applyBorder="1" applyAlignment="1">
      <alignment horizontal="center" vertical="center" wrapText="1"/>
    </xf>
    <xf numFmtId="43" fontId="0" fillId="0" borderId="0" xfId="0" applyNumberFormat="1"/>
    <xf numFmtId="0" fontId="33" fillId="2" borderId="0" xfId="0" applyFont="1" applyFill="1" applyAlignment="1">
      <alignment horizontal="center" vertical="top" wrapText="1"/>
    </xf>
    <xf numFmtId="0" fontId="13" fillId="2" borderId="0" xfId="0" applyFont="1" applyFill="1" applyAlignment="1">
      <alignment horizontal="center" vertical="center" wrapText="1"/>
    </xf>
    <xf numFmtId="0" fontId="23" fillId="9" borderId="1" xfId="25" applyFont="1" applyFill="1" applyBorder="1" applyAlignment="1">
      <alignment horizontal="center" vertical="center" wrapText="1"/>
    </xf>
    <xf numFmtId="0" fontId="22" fillId="9" borderId="1" xfId="25" applyFont="1" applyFill="1" applyBorder="1" applyAlignment="1">
      <alignment horizontal="center" vertical="center"/>
    </xf>
    <xf numFmtId="0" fontId="22" fillId="2" borderId="1" xfId="25" applyFont="1" applyFill="1" applyBorder="1" applyAlignment="1">
      <alignment horizontal="left" wrapText="1"/>
    </xf>
    <xf numFmtId="0" fontId="23" fillId="9" borderId="3" xfId="25" applyFont="1" applyFill="1" applyBorder="1" applyAlignment="1">
      <alignment horizontal="center" vertical="center" wrapText="1"/>
    </xf>
    <xf numFmtId="0" fontId="23" fillId="9" borderId="2" xfId="25" applyFont="1" applyFill="1" applyBorder="1" applyAlignment="1">
      <alignment horizontal="center" vertical="center" wrapText="1"/>
    </xf>
    <xf numFmtId="0" fontId="23" fillId="9" borderId="4" xfId="25" applyFont="1" applyFill="1" applyBorder="1" applyAlignment="1">
      <alignment horizontal="center" vertical="center" wrapText="1"/>
    </xf>
    <xf numFmtId="0" fontId="22" fillId="9" borderId="1" xfId="25" applyFont="1" applyFill="1" applyBorder="1" applyAlignment="1">
      <alignment horizontal="center" wrapText="1"/>
    </xf>
    <xf numFmtId="0" fontId="22" fillId="0" borderId="1" xfId="10" applyFont="1" applyFill="1" applyBorder="1" applyAlignment="1">
      <alignment horizontal="left" wrapText="1"/>
    </xf>
    <xf numFmtId="0" fontId="22" fillId="0" borderId="3" xfId="10" applyFont="1" applyBorder="1" applyAlignment="1">
      <alignment horizontal="center" wrapText="1"/>
    </xf>
    <xf numFmtId="0" fontId="22" fillId="0" borderId="4" xfId="10" applyFont="1" applyBorder="1" applyAlignment="1">
      <alignment horizontal="center" wrapText="1"/>
    </xf>
    <xf numFmtId="0" fontId="22" fillId="6" borderId="3" xfId="10" applyFont="1" applyFill="1" applyBorder="1" applyAlignment="1">
      <alignment horizontal="center"/>
    </xf>
    <xf numFmtId="0" fontId="22" fillId="6" borderId="2" xfId="10" applyFont="1" applyFill="1" applyBorder="1" applyAlignment="1">
      <alignment horizontal="center"/>
    </xf>
    <xf numFmtId="0" fontId="22" fillId="6" borderId="4" xfId="10" applyFont="1" applyFill="1" applyBorder="1" applyAlignment="1">
      <alignment horizontal="center"/>
    </xf>
    <xf numFmtId="0" fontId="22" fillId="0" borderId="3" xfId="10" applyFont="1" applyBorder="1" applyAlignment="1">
      <alignment horizontal="left"/>
    </xf>
    <xf numFmtId="0" fontId="22" fillId="0" borderId="2" xfId="10" applyFont="1" applyBorder="1" applyAlignment="1">
      <alignment horizontal="left"/>
    </xf>
    <xf numFmtId="0" fontId="22" fillId="0" borderId="4" xfId="10" applyFont="1" applyBorder="1" applyAlignment="1">
      <alignment horizontal="left"/>
    </xf>
    <xf numFmtId="0" fontId="22" fillId="0" borderId="1" xfId="10" applyFont="1" applyFill="1" applyBorder="1" applyAlignment="1">
      <alignment horizontal="left"/>
    </xf>
    <xf numFmtId="0" fontId="22" fillId="0" borderId="3" xfId="10" applyFont="1" applyFill="1" applyBorder="1" applyAlignment="1">
      <alignment horizontal="center" wrapText="1"/>
    </xf>
    <xf numFmtId="0" fontId="22" fillId="0" borderId="4" xfId="10" applyFont="1" applyFill="1" applyBorder="1" applyAlignment="1">
      <alignment horizontal="center" wrapText="1"/>
    </xf>
    <xf numFmtId="0" fontId="22" fillId="0" borderId="1" xfId="10" applyFont="1" applyBorder="1" applyAlignment="1">
      <alignment horizontal="left" wrapText="1"/>
    </xf>
    <xf numFmtId="0" fontId="22" fillId="0" borderId="1" xfId="27" applyFont="1" applyFill="1" applyBorder="1" applyAlignment="1">
      <alignment horizontal="left" wrapText="1"/>
    </xf>
    <xf numFmtId="0" fontId="4" fillId="0" borderId="3" xfId="10" applyFont="1" applyBorder="1" applyAlignment="1">
      <alignment horizontal="center" vertical="top" wrapText="1"/>
    </xf>
    <xf numFmtId="0" fontId="4" fillId="0" borderId="4" xfId="10" applyFont="1" applyBorder="1" applyAlignment="1">
      <alignment horizontal="center" vertical="top" wrapText="1"/>
    </xf>
    <xf numFmtId="0" fontId="22" fillId="0" borderId="3" xfId="10" applyFont="1" applyFill="1" applyBorder="1" applyAlignment="1">
      <alignment horizontal="left" wrapText="1"/>
    </xf>
    <xf numFmtId="0" fontId="22" fillId="0" borderId="2" xfId="10" applyFont="1" applyFill="1" applyBorder="1" applyAlignment="1">
      <alignment horizontal="left" wrapText="1"/>
    </xf>
    <xf numFmtId="0" fontId="22" fillId="0" borderId="4" xfId="10" applyFont="1" applyFill="1" applyBorder="1" applyAlignment="1">
      <alignment horizontal="left" wrapText="1"/>
    </xf>
    <xf numFmtId="0" fontId="22" fillId="0" borderId="3" xfId="10" applyFont="1" applyFill="1" applyBorder="1" applyAlignment="1">
      <alignment horizontal="left"/>
    </xf>
    <xf numFmtId="0" fontId="22" fillId="0" borderId="2" xfId="10" applyFont="1" applyFill="1" applyBorder="1" applyAlignment="1">
      <alignment horizontal="left"/>
    </xf>
    <xf numFmtId="0" fontId="22" fillId="0" borderId="4" xfId="10" applyFont="1" applyFill="1" applyBorder="1" applyAlignment="1">
      <alignment horizontal="left"/>
    </xf>
    <xf numFmtId="0" fontId="31" fillId="8" borderId="3" xfId="10" applyFont="1" applyFill="1" applyBorder="1" applyAlignment="1">
      <alignment horizontal="center" vertical="center" wrapText="1"/>
    </xf>
    <xf numFmtId="0" fontId="31" fillId="8" borderId="2" xfId="10" applyFont="1" applyFill="1" applyBorder="1" applyAlignment="1">
      <alignment horizontal="center" vertical="center" wrapText="1"/>
    </xf>
    <xf numFmtId="0" fontId="6" fillId="6" borderId="3" xfId="10" applyFont="1" applyFill="1" applyBorder="1" applyAlignment="1">
      <alignment horizontal="right"/>
    </xf>
    <xf numFmtId="0" fontId="6" fillId="6" borderId="2" xfId="10" applyFont="1" applyFill="1" applyBorder="1" applyAlignment="1">
      <alignment horizontal="right"/>
    </xf>
    <xf numFmtId="0" fontId="6" fillId="6" borderId="4" xfId="10" applyFont="1" applyFill="1" applyBorder="1" applyAlignment="1">
      <alignment horizontal="right"/>
    </xf>
    <xf numFmtId="0" fontId="30" fillId="0" borderId="3" xfId="10" applyFont="1" applyFill="1" applyBorder="1" applyAlignment="1">
      <alignment horizontal="center" vertical="center" wrapText="1"/>
    </xf>
    <xf numFmtId="0" fontId="30" fillId="0" borderId="4" xfId="10" applyFont="1" applyFill="1" applyBorder="1" applyAlignment="1">
      <alignment horizontal="center" vertical="center" wrapText="1"/>
    </xf>
    <xf numFmtId="0" fontId="4" fillId="0" borderId="3" xfId="29" applyFont="1" applyBorder="1" applyAlignment="1" applyProtection="1">
      <alignment horizontal="center" vertical="top" wrapText="1"/>
      <protection locked="0"/>
    </xf>
    <xf numFmtId="0" fontId="4" fillId="0" borderId="4" xfId="29" applyFont="1" applyBorder="1" applyAlignment="1" applyProtection="1">
      <alignment horizontal="center" vertical="top" wrapText="1"/>
      <protection locked="0"/>
    </xf>
    <xf numFmtId="0" fontId="4" fillId="0" borderId="3" xfId="10" applyFont="1" applyBorder="1" applyAlignment="1">
      <alignment horizontal="center" wrapText="1"/>
    </xf>
    <xf numFmtId="0" fontId="4" fillId="0" borderId="4" xfId="10" applyFont="1" applyBorder="1" applyAlignment="1">
      <alignment horizontal="center"/>
    </xf>
    <xf numFmtId="0" fontId="32" fillId="8" borderId="3" xfId="10" applyFont="1" applyFill="1" applyBorder="1" applyAlignment="1">
      <alignment horizontal="center" vertical="center" wrapText="1"/>
    </xf>
    <xf numFmtId="0" fontId="32" fillId="8" borderId="2" xfId="10" applyFont="1" applyFill="1" applyBorder="1" applyAlignment="1">
      <alignment horizontal="center" vertical="center" wrapText="1"/>
    </xf>
    <xf numFmtId="0" fontId="32" fillId="8" borderId="4" xfId="10" applyFont="1" applyFill="1" applyBorder="1" applyAlignment="1">
      <alignment horizontal="center" vertical="center" wrapText="1"/>
    </xf>
    <xf numFmtId="0" fontId="6" fillId="6" borderId="1" xfId="10" applyFont="1" applyFill="1" applyBorder="1" applyAlignment="1">
      <alignment horizontal="right"/>
    </xf>
    <xf numFmtId="0" fontId="16" fillId="5" borderId="1" xfId="12" applyFont="1" applyFill="1" applyBorder="1" applyAlignment="1">
      <alignment horizontal="right" vertical="center" wrapText="1"/>
    </xf>
    <xf numFmtId="0" fontId="26" fillId="6" borderId="1" xfId="12" applyFont="1" applyFill="1" applyBorder="1" applyAlignment="1">
      <alignment horizontal="center" vertical="center"/>
    </xf>
    <xf numFmtId="44" fontId="26" fillId="5" borderId="1" xfId="13" applyFont="1" applyFill="1" applyBorder="1" applyAlignment="1">
      <alignment horizontal="right" vertical="center"/>
    </xf>
    <xf numFmtId="0" fontId="27" fillId="0" borderId="1" xfId="12" applyFont="1" applyFill="1" applyBorder="1" applyAlignment="1">
      <alignment horizontal="center" vertical="center"/>
    </xf>
    <xf numFmtId="0" fontId="6" fillId="6" borderId="3" xfId="0" applyFont="1" applyFill="1" applyBorder="1" applyAlignment="1">
      <alignment horizontal="right"/>
    </xf>
    <xf numFmtId="0" fontId="6" fillId="6" borderId="2" xfId="0" applyFont="1" applyFill="1" applyBorder="1" applyAlignment="1">
      <alignment horizontal="right"/>
    </xf>
    <xf numFmtId="0" fontId="6" fillId="6" borderId="4" xfId="0" applyFont="1" applyFill="1" applyBorder="1" applyAlignment="1">
      <alignment horizontal="right"/>
    </xf>
    <xf numFmtId="0" fontId="22" fillId="0" borderId="3" xfId="10" applyFont="1" applyBorder="1" applyAlignment="1">
      <alignment horizontal="left" wrapText="1"/>
    </xf>
    <xf numFmtId="0" fontId="22" fillId="0" borderId="2" xfId="10" applyFont="1" applyBorder="1" applyAlignment="1">
      <alignment horizontal="left" wrapText="1"/>
    </xf>
    <xf numFmtId="0" fontId="22" fillId="0" borderId="4" xfId="10" applyFont="1" applyBorder="1" applyAlignment="1">
      <alignment horizontal="left" wrapText="1"/>
    </xf>
    <xf numFmtId="0" fontId="6" fillId="6" borderId="3" xfId="10" applyFont="1" applyFill="1" applyBorder="1" applyAlignment="1">
      <alignment horizontal="center" vertical="center"/>
    </xf>
    <xf numFmtId="0" fontId="6" fillId="6" borderId="2" xfId="10" applyFont="1" applyFill="1" applyBorder="1" applyAlignment="1">
      <alignment horizontal="center" vertical="center"/>
    </xf>
    <xf numFmtId="0" fontId="6" fillId="6" borderId="4" xfId="10" applyFont="1" applyFill="1" applyBorder="1" applyAlignment="1">
      <alignment horizontal="center" vertical="center"/>
    </xf>
    <xf numFmtId="0" fontId="24" fillId="0" borderId="3" xfId="10" applyFont="1" applyBorder="1" applyAlignment="1">
      <alignment horizontal="center" wrapText="1"/>
    </xf>
    <xf numFmtId="0" fontId="24" fillId="0" borderId="4" xfId="10" applyFont="1" applyBorder="1" applyAlignment="1">
      <alignment horizontal="center"/>
    </xf>
    <xf numFmtId="0" fontId="31" fillId="8" borderId="5" xfId="10" applyFont="1" applyFill="1" applyBorder="1" applyAlignment="1">
      <alignment horizontal="center" vertical="center" wrapText="1"/>
    </xf>
    <xf numFmtId="0" fontId="34" fillId="0" borderId="3" xfId="10" applyFont="1" applyFill="1" applyBorder="1" applyAlignment="1">
      <alignment horizontal="center" vertical="center" wrapText="1"/>
    </xf>
    <xf numFmtId="0" fontId="34" fillId="0" borderId="4" xfId="10" applyFont="1" applyFill="1" applyBorder="1" applyAlignment="1">
      <alignment horizontal="center" vertical="center" wrapText="1"/>
    </xf>
  </cellXfs>
  <cellStyles count="30">
    <cellStyle name="Comma 2" xfId="1"/>
    <cellStyle name="Comma 2 2" xfId="16"/>
    <cellStyle name="Comma 3" xfId="9"/>
    <cellStyle name="Comma 3 2" xfId="14"/>
    <cellStyle name="Comma 3 2 2" xfId="28"/>
    <cellStyle name="Comma 3 3" xfId="15"/>
    <cellStyle name="Comma 4" xfId="11"/>
    <cellStyle name="Comma 5" xfId="17"/>
    <cellStyle name="Comma 6" xfId="18"/>
    <cellStyle name="Comma 7 2" xfId="19"/>
    <cellStyle name="Currency 2" xfId="2"/>
    <cellStyle name="Currency 2 2" xfId="3"/>
    <cellStyle name="Currency 2 2 2" xfId="6"/>
    <cellStyle name="Currency 2 3" xfId="4"/>
    <cellStyle name="Date" xfId="20"/>
    <cellStyle name="Fixed" xfId="21"/>
    <cellStyle name="Heading1" xfId="22"/>
    <cellStyle name="Heading2" xfId="23"/>
    <cellStyle name="Normal" xfId="0" builtinId="0"/>
    <cellStyle name="Normal 2" xfId="5"/>
    <cellStyle name="Normal 2 2" xfId="24"/>
    <cellStyle name="Normal 2 2 2" xfId="25"/>
    <cellStyle name="Normal 3" xfId="7"/>
    <cellStyle name="Normal 3 2" xfId="29"/>
    <cellStyle name="Normal 4" xfId="10"/>
    <cellStyle name="Normal 4 2" xfId="12"/>
    <cellStyle name="Normal 4 2 2" xfId="27"/>
    <cellStyle name="Normal 5" xfId="8"/>
    <cellStyle name="Normal_Basic Cost Estimates-Residences for school 2 2" xfId="13"/>
    <cellStyle name="Rs."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333375</xdr:colOff>
      <xdr:row>13</xdr:row>
      <xdr:rowOff>85725</xdr:rowOff>
    </xdr:from>
    <xdr:to>
      <xdr:col>6</xdr:col>
      <xdr:colOff>390525</xdr:colOff>
      <xdr:row>15</xdr:row>
      <xdr:rowOff>0</xdr:rowOff>
    </xdr:to>
    <xdr:sp macro="" textlink="">
      <xdr:nvSpPr>
        <xdr:cNvPr id="2" name="WordArt 4"/>
        <xdr:cNvSpPr>
          <a:spLocks noChangeArrowheads="1" noChangeShapeType="1" noTextEdit="1"/>
        </xdr:cNvSpPr>
      </xdr:nvSpPr>
      <xdr:spPr bwMode="auto">
        <a:xfrm>
          <a:off x="1114425" y="3810000"/>
          <a:ext cx="3962400" cy="36195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endParaRPr lang="en-US" sz="2000" i="1" u="sng" strike="sngStrike" kern="10" cap="small" spc="0">
            <a:ln w="9525">
              <a:solidFill>
                <a:srgbClr val="000000"/>
              </a:solidFill>
              <a:round/>
              <a:headEnd/>
              <a:tailEnd/>
            </a:ln>
            <a:solidFill>
              <a:srgbClr val="3366FF"/>
            </a:solidFill>
            <a:effectLst>
              <a:outerShdw dist="35921" dir="2700000" algn="ctr" rotWithShape="0">
                <a:srgbClr val="808080">
                  <a:alpha val="79999"/>
                </a:srgbClr>
              </a:outerShdw>
            </a:effectLst>
            <a:latin typeface="Arial Black"/>
          </a:endParaRPr>
        </a:p>
      </xdr:txBody>
    </xdr:sp>
    <xdr:clientData/>
  </xdr:twoCellAnchor>
  <xdr:twoCellAnchor>
    <xdr:from>
      <xdr:col>1</xdr:col>
      <xdr:colOff>333375</xdr:colOff>
      <xdr:row>13</xdr:row>
      <xdr:rowOff>85725</xdr:rowOff>
    </xdr:from>
    <xdr:to>
      <xdr:col>6</xdr:col>
      <xdr:colOff>390525</xdr:colOff>
      <xdr:row>15</xdr:row>
      <xdr:rowOff>0</xdr:rowOff>
    </xdr:to>
    <xdr:sp macro="" textlink="">
      <xdr:nvSpPr>
        <xdr:cNvPr id="4" name="WordArt 4"/>
        <xdr:cNvSpPr>
          <a:spLocks noChangeArrowheads="1" noChangeShapeType="1" noTextEdit="1"/>
        </xdr:cNvSpPr>
      </xdr:nvSpPr>
      <xdr:spPr bwMode="auto">
        <a:xfrm>
          <a:off x="1114425" y="3810000"/>
          <a:ext cx="3962400" cy="36195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endParaRPr lang="en-US" sz="2000" i="1" u="sng" strike="sngStrike" kern="10" cap="small" spc="0">
            <a:ln w="9525">
              <a:solidFill>
                <a:srgbClr val="000000"/>
              </a:solidFill>
              <a:round/>
              <a:headEnd/>
              <a:tailEnd/>
            </a:ln>
            <a:solidFill>
              <a:srgbClr val="3366FF"/>
            </a:solidFill>
            <a:effectLst>
              <a:outerShdw dist="35921" dir="2700000" algn="ctr" rotWithShape="0">
                <a:srgbClr val="808080">
                  <a:alpha val="79999"/>
                </a:srgbClr>
              </a:outerShdw>
            </a:effectLst>
            <a:latin typeface="Arial Black"/>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LECTRIC\GN-ES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GN-TEN"/>
      <sheetName val="GN-CS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3" workbookViewId="0">
      <selection activeCell="G21" sqref="G21"/>
    </sheetView>
  </sheetViews>
  <sheetFormatPr defaultRowHeight="12.75"/>
  <cols>
    <col min="1" max="6" width="11.7109375" customWidth="1"/>
    <col min="7" max="7" width="23.42578125" bestFit="1" customWidth="1"/>
    <col min="8" max="8" width="11.7109375" customWidth="1"/>
  </cols>
  <sheetData>
    <row r="1" spans="1:8">
      <c r="A1" s="1"/>
      <c r="B1" s="1"/>
      <c r="C1" s="1"/>
      <c r="D1" s="1"/>
      <c r="E1" s="1"/>
      <c r="F1" s="1"/>
      <c r="G1" s="1"/>
      <c r="H1" s="1"/>
    </row>
    <row r="2" spans="1:8">
      <c r="A2" s="1"/>
      <c r="B2" s="1"/>
      <c r="C2" s="1"/>
      <c r="D2" s="1"/>
      <c r="E2" s="1"/>
      <c r="F2" s="1"/>
      <c r="G2" s="1"/>
      <c r="H2" s="1"/>
    </row>
    <row r="3" spans="1:8">
      <c r="A3" s="1"/>
      <c r="B3" s="1"/>
      <c r="C3" s="1"/>
      <c r="D3" s="1"/>
      <c r="E3" s="1"/>
      <c r="F3" s="1"/>
      <c r="G3" s="1"/>
      <c r="H3" s="1"/>
    </row>
    <row r="4" spans="1:8">
      <c r="A4" s="1"/>
      <c r="B4" s="1"/>
      <c r="C4" s="1"/>
      <c r="D4" s="1"/>
      <c r="E4" s="1"/>
      <c r="F4" s="1"/>
      <c r="G4" s="1"/>
      <c r="H4" s="1"/>
    </row>
    <row r="5" spans="1:8">
      <c r="A5" s="1"/>
      <c r="B5" s="1"/>
      <c r="C5" s="1"/>
      <c r="D5" s="1"/>
      <c r="E5" s="1"/>
      <c r="F5" s="1"/>
      <c r="G5" s="1"/>
      <c r="H5" s="1"/>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ht="25.5">
      <c r="A10" s="133" t="s">
        <v>34</v>
      </c>
      <c r="B10" s="133"/>
      <c r="C10" s="133"/>
      <c r="D10" s="133"/>
      <c r="E10" s="133"/>
      <c r="F10" s="133"/>
      <c r="G10" s="133"/>
      <c r="H10" s="133"/>
    </row>
    <row r="11" spans="1:8" ht="25.5">
      <c r="A11" s="133" t="s">
        <v>15</v>
      </c>
      <c r="B11" s="133"/>
      <c r="C11" s="133"/>
      <c r="D11" s="133"/>
      <c r="E11" s="133"/>
      <c r="F11" s="133"/>
      <c r="G11" s="133"/>
      <c r="H11" s="133"/>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ht="85.5" customHeight="1">
      <c r="A16" s="6" t="s">
        <v>12</v>
      </c>
      <c r="B16" s="134" t="s">
        <v>90</v>
      </c>
      <c r="C16" s="134"/>
      <c r="D16" s="134"/>
      <c r="E16" s="134"/>
      <c r="F16" s="134"/>
      <c r="G16" s="134"/>
      <c r="H16" s="5"/>
    </row>
    <row r="17" spans="1:8" ht="38.25" customHeight="1">
      <c r="A17" s="6"/>
      <c r="B17" s="9"/>
      <c r="C17" s="9"/>
      <c r="D17" s="9"/>
      <c r="E17" s="9"/>
      <c r="F17" s="9"/>
      <c r="G17" s="9"/>
      <c r="H17" s="5"/>
    </row>
    <row r="18" spans="1:8" ht="25.5" customHeight="1">
      <c r="A18" s="6" t="s">
        <v>4</v>
      </c>
      <c r="B18" s="134" t="str">
        <f>+B16</f>
        <v>CONSTRUCTION OF HEALTH CENTER AT METHI</v>
      </c>
      <c r="C18" s="134"/>
      <c r="D18" s="134"/>
      <c r="E18" s="134"/>
      <c r="F18" s="134"/>
      <c r="G18" s="134"/>
      <c r="H18" s="5"/>
    </row>
    <row r="19" spans="1:8" ht="25.5">
      <c r="A19" s="2"/>
      <c r="B19" s="134"/>
      <c r="C19" s="134"/>
      <c r="D19" s="134"/>
      <c r="E19" s="134"/>
      <c r="F19" s="134"/>
      <c r="G19" s="134"/>
      <c r="H19" s="2"/>
    </row>
    <row r="20" spans="1:8" ht="25.5">
      <c r="A20" s="2"/>
      <c r="B20" s="2"/>
      <c r="C20" s="2"/>
      <c r="D20" s="2"/>
      <c r="E20" s="2"/>
      <c r="F20" s="2"/>
      <c r="G20" s="2"/>
      <c r="H20" s="2"/>
    </row>
    <row r="21" spans="1:8" ht="18.75">
      <c r="B21" s="3"/>
      <c r="C21" s="3"/>
      <c r="D21" s="3"/>
      <c r="F21" s="3" t="s">
        <v>0</v>
      </c>
      <c r="G21" s="61">
        <f>Abstract!E10</f>
        <v>0</v>
      </c>
      <c r="H21" s="4" t="s">
        <v>166</v>
      </c>
    </row>
    <row r="22" spans="1:8" ht="15.75">
      <c r="A22" s="1"/>
      <c r="B22" s="1"/>
      <c r="C22" s="1"/>
      <c r="D22" s="1"/>
      <c r="E22" s="1"/>
      <c r="F22" s="1"/>
      <c r="G22" s="8" t="e">
        <f>ROUND(#REF!,3)</f>
        <v>#REF!</v>
      </c>
      <c r="H22" s="7"/>
    </row>
  </sheetData>
  <mergeCells count="4">
    <mergeCell ref="A10:H10"/>
    <mergeCell ref="B16:G16"/>
    <mergeCell ref="B18:G19"/>
    <mergeCell ref="A11:H11"/>
  </mergeCells>
  <pageMargins left="1" right="0.5" top="0.75" bottom="0.75" header="0.5" footer="0.5"/>
  <pageSetup paperSize="9" scale="9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4" sqref="D4"/>
    </sheetView>
  </sheetViews>
  <sheetFormatPr defaultRowHeight="12.75"/>
  <cols>
    <col min="1" max="1" width="7.140625" customWidth="1"/>
    <col min="2" max="3" width="12.5703125" customWidth="1"/>
    <col min="4" max="4" width="18.140625" customWidth="1"/>
    <col min="5" max="5" width="28.85546875" customWidth="1"/>
    <col min="6" max="6" width="13.7109375" bestFit="1" customWidth="1"/>
  </cols>
  <sheetData>
    <row r="1" spans="1:6" ht="29.25" customHeight="1">
      <c r="A1" s="135" t="s">
        <v>160</v>
      </c>
      <c r="B1" s="135"/>
      <c r="C1" s="135"/>
      <c r="D1" s="135"/>
      <c r="E1" s="135"/>
    </row>
    <row r="2" spans="1:6" ht="29.25" customHeight="1">
      <c r="A2" s="138" t="str">
        <f>Title!B18</f>
        <v>CONSTRUCTION OF HEALTH CENTER AT METHI</v>
      </c>
      <c r="B2" s="139"/>
      <c r="C2" s="139"/>
      <c r="D2" s="139"/>
      <c r="E2" s="140"/>
    </row>
    <row r="3" spans="1:6" ht="26.25" customHeight="1">
      <c r="A3" s="114" t="s">
        <v>161</v>
      </c>
      <c r="B3" s="136" t="s">
        <v>162</v>
      </c>
      <c r="C3" s="136"/>
      <c r="D3" s="114" t="s">
        <v>163</v>
      </c>
      <c r="E3" s="115" t="s">
        <v>164</v>
      </c>
    </row>
    <row r="4" spans="1:6" ht="23.25" customHeight="1">
      <c r="A4" s="110">
        <v>1</v>
      </c>
      <c r="B4" s="137" t="s">
        <v>170</v>
      </c>
      <c r="C4" s="137"/>
      <c r="D4" s="111">
        <f>'Detail Estimate RCC Slab Cost'!L273+'Detail Estimate RCC Slab Cost'!G279</f>
        <v>0</v>
      </c>
      <c r="E4" s="112">
        <f>ROUND(SUM(D4:D4),2)</f>
        <v>0</v>
      </c>
      <c r="F4" s="113" t="s">
        <v>166</v>
      </c>
    </row>
    <row r="5" spans="1:6" ht="23.25" customHeight="1">
      <c r="A5" s="110">
        <v>2</v>
      </c>
      <c r="B5" s="137" t="s">
        <v>132</v>
      </c>
      <c r="C5" s="137"/>
      <c r="D5" s="111">
        <f>'Detail Estimate RCC Slab Cost'!G298</f>
        <v>0</v>
      </c>
      <c r="E5" s="112">
        <f t="shared" ref="E5:E8" si="0">ROUND(SUM(D5:D5),2)</f>
        <v>0</v>
      </c>
      <c r="F5" s="116"/>
    </row>
    <row r="6" spans="1:6" ht="23.25" customHeight="1">
      <c r="A6" s="110">
        <v>3</v>
      </c>
      <c r="B6" s="137" t="s">
        <v>167</v>
      </c>
      <c r="C6" s="137"/>
      <c r="D6" s="111">
        <f>'Internal Electrification'!F23</f>
        <v>0</v>
      </c>
      <c r="E6" s="112">
        <f t="shared" si="0"/>
        <v>0</v>
      </c>
      <c r="F6" s="132"/>
    </row>
    <row r="7" spans="1:6" ht="23.25" customHeight="1">
      <c r="A7" s="110">
        <v>4</v>
      </c>
      <c r="B7" s="137" t="s">
        <v>168</v>
      </c>
      <c r="C7" s="137"/>
      <c r="D7" s="111">
        <f>Roads!K44</f>
        <v>0</v>
      </c>
      <c r="E7" s="112">
        <f t="shared" si="0"/>
        <v>0</v>
      </c>
    </row>
    <row r="8" spans="1:6" ht="23.25" customHeight="1">
      <c r="A8" s="110">
        <v>5</v>
      </c>
      <c r="B8" s="137" t="s">
        <v>169</v>
      </c>
      <c r="C8" s="137"/>
      <c r="D8" s="111">
        <f>WaterTanks!K56</f>
        <v>0</v>
      </c>
      <c r="E8" s="112">
        <f t="shared" si="0"/>
        <v>0</v>
      </c>
    </row>
    <row r="9" spans="1:6" ht="23.25" customHeight="1">
      <c r="A9" s="110">
        <v>6</v>
      </c>
      <c r="B9" s="137" t="s">
        <v>188</v>
      </c>
      <c r="C9" s="137"/>
      <c r="D9" s="111">
        <f>'Toilet Block'!G102</f>
        <v>0</v>
      </c>
      <c r="E9" s="112">
        <f>ROUND(SUM(D9:D9),2)</f>
        <v>0</v>
      </c>
    </row>
    <row r="10" spans="1:6" ht="28.5" customHeight="1">
      <c r="A10" s="117"/>
      <c r="B10" s="141" t="s">
        <v>165</v>
      </c>
      <c r="C10" s="141"/>
      <c r="D10" s="119" t="s">
        <v>166</v>
      </c>
      <c r="E10" s="118">
        <f>E4+E5+E6+E7+E8+E9</f>
        <v>0</v>
      </c>
    </row>
  </sheetData>
  <mergeCells count="10">
    <mergeCell ref="B8:C8"/>
    <mergeCell ref="A2:E2"/>
    <mergeCell ref="B6:C6"/>
    <mergeCell ref="B10:C10"/>
    <mergeCell ref="B9:C9"/>
    <mergeCell ref="A1:E1"/>
    <mergeCell ref="B3:C3"/>
    <mergeCell ref="B4:C4"/>
    <mergeCell ref="B5:C5"/>
    <mergeCell ref="B7: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99"/>
  <sheetViews>
    <sheetView tabSelected="1" view="pageBreakPreview" topLeftCell="A72" zoomScaleSheetLayoutView="100" workbookViewId="0">
      <selection activeCell="D88" sqref="D88"/>
    </sheetView>
  </sheetViews>
  <sheetFormatPr defaultColWidth="9.140625" defaultRowHeight="13.5" customHeight="1"/>
  <cols>
    <col min="1" max="1" width="3.85546875" style="11" customWidth="1"/>
    <col min="2" max="2" width="24.140625" style="10" bestFit="1" customWidth="1"/>
    <col min="3" max="3" width="18.85546875" style="10" customWidth="1"/>
    <col min="4" max="4" width="7.5703125" style="12" bestFit="1" customWidth="1"/>
    <col min="5" max="5" width="7.28515625" style="98" bestFit="1" customWidth="1"/>
    <col min="6" max="6" width="8.5703125" style="10" bestFit="1" customWidth="1"/>
    <col min="7" max="7" width="13.5703125" style="12" bestFit="1" customWidth="1"/>
    <col min="8" max="8" width="9.140625" style="12" bestFit="1" customWidth="1"/>
    <col min="9" max="9" width="9" style="10" bestFit="1" customWidth="1"/>
    <col min="10" max="10" width="7.5703125" style="10" bestFit="1" customWidth="1"/>
    <col min="11" max="11" width="10.7109375" style="10" bestFit="1" customWidth="1"/>
    <col min="12" max="12" width="13.5703125" style="10" bestFit="1" customWidth="1"/>
    <col min="13" max="16" width="9.140625" style="10"/>
    <col min="17" max="18" width="9.7109375" style="10" customWidth="1"/>
    <col min="19" max="16384" width="9.140625" style="10"/>
  </cols>
  <sheetData>
    <row r="1" spans="1:12" s="25" customFormat="1" ht="20.25" customHeight="1">
      <c r="A1" s="145" t="str">
        <f>Title!B18</f>
        <v>CONSTRUCTION OF HEALTH CENTER AT METHI</v>
      </c>
      <c r="B1" s="146"/>
      <c r="C1" s="146"/>
      <c r="D1" s="146"/>
      <c r="E1" s="146"/>
      <c r="F1" s="146"/>
      <c r="G1" s="146"/>
      <c r="H1" s="146"/>
      <c r="I1" s="146"/>
      <c r="J1" s="146"/>
      <c r="K1" s="146"/>
      <c r="L1" s="147"/>
    </row>
    <row r="2" spans="1:12" s="25" customFormat="1" ht="20.25" customHeight="1">
      <c r="A2" s="34"/>
      <c r="B2" s="34" t="s">
        <v>4</v>
      </c>
      <c r="C2" s="145" t="str">
        <f>A1</f>
        <v>CONSTRUCTION OF HEALTH CENTER AT METHI</v>
      </c>
      <c r="D2" s="146"/>
      <c r="E2" s="146"/>
      <c r="F2" s="146"/>
      <c r="G2" s="146"/>
      <c r="H2" s="146"/>
      <c r="I2" s="146"/>
      <c r="J2" s="146"/>
      <c r="K2" s="146"/>
      <c r="L2" s="147"/>
    </row>
    <row r="3" spans="1:12" ht="13.5" customHeight="1">
      <c r="A3" s="35"/>
      <c r="B3" s="36"/>
      <c r="C3" s="36"/>
      <c r="D3" s="37"/>
      <c r="E3" s="92"/>
      <c r="F3" s="38"/>
      <c r="G3" s="99"/>
      <c r="H3" s="39"/>
      <c r="I3" s="39"/>
      <c r="J3" s="36"/>
      <c r="K3" s="36"/>
      <c r="L3" s="36"/>
    </row>
    <row r="4" spans="1:12" ht="15">
      <c r="A4" s="35">
        <v>1</v>
      </c>
      <c r="B4" s="148" t="s">
        <v>14</v>
      </c>
      <c r="C4" s="149"/>
      <c r="D4" s="149"/>
      <c r="E4" s="149"/>
      <c r="F4" s="149"/>
      <c r="G4" s="149"/>
      <c r="H4" s="149"/>
      <c r="I4" s="149"/>
      <c r="J4" s="150"/>
      <c r="K4" s="36"/>
      <c r="L4" s="36"/>
    </row>
    <row r="5" spans="1:12" s="13" customFormat="1" ht="15">
      <c r="A5" s="35"/>
      <c r="B5" s="35" t="s">
        <v>1</v>
      </c>
      <c r="C5" s="35"/>
      <c r="D5" s="35" t="s">
        <v>7</v>
      </c>
      <c r="E5" s="35" t="s">
        <v>2</v>
      </c>
      <c r="F5" s="35" t="s">
        <v>3</v>
      </c>
      <c r="G5" s="35" t="s">
        <v>8</v>
      </c>
      <c r="H5" s="35" t="s">
        <v>9</v>
      </c>
      <c r="I5" s="35" t="s">
        <v>10</v>
      </c>
      <c r="J5" s="35" t="s">
        <v>5</v>
      </c>
      <c r="K5" s="35" t="s">
        <v>39</v>
      </c>
      <c r="L5" s="35" t="s">
        <v>30</v>
      </c>
    </row>
    <row r="6" spans="1:12" ht="15">
      <c r="A6" s="35"/>
      <c r="B6" s="40"/>
      <c r="C6" s="36"/>
      <c r="D6" s="36"/>
      <c r="E6" s="93"/>
      <c r="F6" s="38"/>
      <c r="G6" s="37"/>
      <c r="H6" s="38"/>
      <c r="I6" s="36"/>
      <c r="J6" s="36"/>
      <c r="K6" s="36"/>
      <c r="L6" s="36"/>
    </row>
    <row r="7" spans="1:12" ht="15">
      <c r="A7" s="35"/>
      <c r="B7" s="40"/>
      <c r="C7" s="36"/>
      <c r="D7" s="36">
        <v>1</v>
      </c>
      <c r="E7" s="92">
        <v>143.25</v>
      </c>
      <c r="F7" s="38">
        <v>1.5</v>
      </c>
      <c r="G7" s="99">
        <v>2</v>
      </c>
      <c r="H7" s="38">
        <f>G7*F7*E7*D7</f>
        <v>429.75</v>
      </c>
      <c r="I7" s="36"/>
      <c r="J7" s="36"/>
      <c r="K7" s="36"/>
      <c r="L7" s="36"/>
    </row>
    <row r="8" spans="1:12" ht="15">
      <c r="A8" s="35"/>
      <c r="B8" s="40"/>
      <c r="C8" s="36"/>
      <c r="D8" s="36">
        <v>1</v>
      </c>
      <c r="E8" s="92">
        <v>33.5</v>
      </c>
      <c r="F8" s="38">
        <v>1.5</v>
      </c>
      <c r="G8" s="99">
        <v>2</v>
      </c>
      <c r="H8" s="38">
        <f>G8*F8*E8*D8</f>
        <v>100.5</v>
      </c>
      <c r="I8" s="36"/>
      <c r="J8" s="36"/>
      <c r="K8" s="36"/>
      <c r="L8" s="36"/>
    </row>
    <row r="9" spans="1:12" ht="15">
      <c r="A9" s="35"/>
      <c r="B9" s="40"/>
      <c r="C9" s="36"/>
      <c r="D9" s="36">
        <v>2</v>
      </c>
      <c r="E9" s="92">
        <v>3</v>
      </c>
      <c r="F9" s="38">
        <v>3</v>
      </c>
      <c r="G9" s="99">
        <v>2</v>
      </c>
      <c r="H9" s="38">
        <f>G9*F9*E9*D9</f>
        <v>36</v>
      </c>
      <c r="I9" s="36"/>
      <c r="J9" s="36"/>
      <c r="K9" s="36"/>
      <c r="L9" s="36"/>
    </row>
    <row r="10" spans="1:12" ht="15">
      <c r="A10" s="35"/>
      <c r="B10" s="40"/>
      <c r="C10" s="36"/>
      <c r="D10" s="36"/>
      <c r="E10" s="92"/>
      <c r="F10" s="38"/>
      <c r="G10" s="99"/>
      <c r="H10" s="38"/>
      <c r="I10" s="36"/>
      <c r="J10" s="36"/>
      <c r="K10" s="36"/>
      <c r="L10" s="36"/>
    </row>
    <row r="11" spans="1:12" ht="15">
      <c r="A11" s="35"/>
      <c r="B11" s="36"/>
      <c r="C11" s="36"/>
      <c r="D11" s="37"/>
      <c r="E11" s="92"/>
      <c r="F11" s="38"/>
      <c r="G11" s="99"/>
      <c r="H11" s="41">
        <f>SUM(H6:H10)</f>
        <v>566.25</v>
      </c>
      <c r="I11" s="41">
        <f>H11</f>
        <v>566.25</v>
      </c>
      <c r="J11" s="41" t="s">
        <v>16</v>
      </c>
      <c r="K11" s="41"/>
      <c r="L11" s="41">
        <f>I11*K11</f>
        <v>0</v>
      </c>
    </row>
    <row r="12" spans="1:12" ht="13.5" customHeight="1">
      <c r="A12" s="35"/>
      <c r="B12" s="36"/>
      <c r="C12" s="36"/>
      <c r="D12" s="37"/>
      <c r="E12" s="92"/>
      <c r="F12" s="38"/>
      <c r="G12" s="99"/>
      <c r="H12" s="39"/>
      <c r="I12" s="39"/>
      <c r="J12" s="36"/>
      <c r="K12" s="36"/>
      <c r="L12" s="36"/>
    </row>
    <row r="13" spans="1:12" ht="13.5" customHeight="1">
      <c r="A13" s="35">
        <f>A4+1</f>
        <v>2</v>
      </c>
      <c r="B13" s="148" t="s">
        <v>13</v>
      </c>
      <c r="C13" s="149"/>
      <c r="D13" s="149"/>
      <c r="E13" s="149"/>
      <c r="F13" s="149"/>
      <c r="G13" s="149"/>
      <c r="H13" s="150"/>
      <c r="I13" s="36"/>
      <c r="J13" s="36"/>
      <c r="K13" s="36"/>
      <c r="L13" s="36"/>
    </row>
    <row r="14" spans="1:12" s="13" customFormat="1" ht="13.5" customHeight="1">
      <c r="A14" s="35"/>
      <c r="B14" s="35" t="s">
        <v>1</v>
      </c>
      <c r="C14" s="35"/>
      <c r="D14" s="35" t="s">
        <v>7</v>
      </c>
      <c r="E14" s="35" t="s">
        <v>2</v>
      </c>
      <c r="F14" s="35" t="s">
        <v>3</v>
      </c>
      <c r="G14" s="35" t="s">
        <v>8</v>
      </c>
      <c r="H14" s="35" t="s">
        <v>9</v>
      </c>
      <c r="I14" s="35" t="s">
        <v>10</v>
      </c>
      <c r="J14" s="35" t="s">
        <v>5</v>
      </c>
      <c r="K14" s="35" t="s">
        <v>39</v>
      </c>
      <c r="L14" s="35" t="s">
        <v>30</v>
      </c>
    </row>
    <row r="15" spans="1:12" ht="13.5" customHeight="1">
      <c r="A15" s="35"/>
      <c r="B15" s="40"/>
      <c r="C15" s="36"/>
      <c r="D15" s="36"/>
      <c r="E15" s="93"/>
      <c r="F15" s="38"/>
      <c r="G15" s="37"/>
      <c r="H15" s="38"/>
      <c r="I15" s="36"/>
      <c r="J15" s="36"/>
      <c r="K15" s="36"/>
      <c r="L15" s="36"/>
    </row>
    <row r="16" spans="1:12" ht="15">
      <c r="A16" s="35"/>
      <c r="B16" s="40" t="s">
        <v>55</v>
      </c>
      <c r="C16" s="40"/>
      <c r="D16" s="36">
        <v>1</v>
      </c>
      <c r="E16" s="92">
        <v>143.25</v>
      </c>
      <c r="F16" s="38">
        <v>1.5</v>
      </c>
      <c r="G16" s="99">
        <v>0.25</v>
      </c>
      <c r="H16" s="38">
        <f>G16*F16*E16*D16</f>
        <v>53.71875</v>
      </c>
      <c r="I16" s="36"/>
      <c r="J16" s="36"/>
      <c r="K16" s="36"/>
      <c r="L16" s="36"/>
    </row>
    <row r="17" spans="1:12" ht="15">
      <c r="A17" s="35"/>
      <c r="B17" s="40"/>
      <c r="C17" s="36"/>
      <c r="D17" s="36">
        <v>1</v>
      </c>
      <c r="E17" s="92">
        <v>33.5</v>
      </c>
      <c r="F17" s="38">
        <v>1.5</v>
      </c>
      <c r="G17" s="99">
        <v>0.25</v>
      </c>
      <c r="H17" s="38">
        <f>G17*F17*E17*D17</f>
        <v>12.5625</v>
      </c>
      <c r="I17" s="36"/>
      <c r="J17" s="36"/>
      <c r="K17" s="36"/>
      <c r="L17" s="36"/>
    </row>
    <row r="18" spans="1:12" ht="15">
      <c r="A18" s="35"/>
      <c r="B18" s="40"/>
      <c r="C18" s="36"/>
      <c r="D18" s="36">
        <v>2</v>
      </c>
      <c r="E18" s="92">
        <v>3</v>
      </c>
      <c r="F18" s="38">
        <v>3</v>
      </c>
      <c r="G18" s="99">
        <v>0.25</v>
      </c>
      <c r="H18" s="38">
        <f>G18*F18*E18*D18</f>
        <v>4.5</v>
      </c>
      <c r="I18" s="36"/>
      <c r="J18" s="36"/>
      <c r="K18" s="36"/>
      <c r="L18" s="36"/>
    </row>
    <row r="19" spans="1:12" ht="15">
      <c r="A19" s="35"/>
      <c r="B19" s="40"/>
      <c r="C19" s="36"/>
      <c r="D19" s="36"/>
      <c r="E19" s="92"/>
      <c r="F19" s="38"/>
      <c r="G19" s="99"/>
      <c r="H19" s="38"/>
      <c r="I19" s="36"/>
      <c r="J19" s="36"/>
      <c r="K19" s="36"/>
      <c r="L19" s="36"/>
    </row>
    <row r="20" spans="1:12" ht="13.5" customHeight="1">
      <c r="A20" s="35"/>
      <c r="B20" s="36"/>
      <c r="C20" s="36"/>
      <c r="D20" s="37"/>
      <c r="E20" s="92"/>
      <c r="F20" s="38"/>
      <c r="G20" s="99"/>
      <c r="H20" s="41">
        <f>SUM(H15:H19)</f>
        <v>70.78125</v>
      </c>
      <c r="I20" s="41">
        <f>H20</f>
        <v>70.78125</v>
      </c>
      <c r="J20" s="41" t="s">
        <v>16</v>
      </c>
      <c r="K20" s="41"/>
      <c r="L20" s="41">
        <f>I20*K20</f>
        <v>0</v>
      </c>
    </row>
    <row r="21" spans="1:12" ht="27.75" customHeight="1">
      <c r="A21" s="42">
        <v>3</v>
      </c>
      <c r="B21" s="142" t="s">
        <v>92</v>
      </c>
      <c r="C21" s="151"/>
      <c r="D21" s="151"/>
      <c r="E21" s="151"/>
      <c r="F21" s="151"/>
      <c r="G21" s="151"/>
      <c r="H21" s="151"/>
      <c r="I21" s="43"/>
      <c r="J21" s="43"/>
      <c r="K21" s="43"/>
      <c r="L21" s="43"/>
    </row>
    <row r="22" spans="1:12" s="13" customFormat="1" ht="13.5" customHeight="1">
      <c r="A22" s="42"/>
      <c r="B22" s="42" t="s">
        <v>1</v>
      </c>
      <c r="C22" s="42"/>
      <c r="D22" s="42" t="s">
        <v>7</v>
      </c>
      <c r="E22" s="42" t="s">
        <v>2</v>
      </c>
      <c r="F22" s="42" t="s">
        <v>3</v>
      </c>
      <c r="G22" s="42" t="s">
        <v>8</v>
      </c>
      <c r="H22" s="42" t="s">
        <v>9</v>
      </c>
      <c r="I22" s="42" t="s">
        <v>10</v>
      </c>
      <c r="J22" s="42" t="s">
        <v>5</v>
      </c>
      <c r="K22" s="42" t="s">
        <v>39</v>
      </c>
      <c r="L22" s="42" t="s">
        <v>30</v>
      </c>
    </row>
    <row r="23" spans="1:12" ht="13.5" customHeight="1">
      <c r="A23" s="42"/>
      <c r="B23" s="44"/>
      <c r="C23" s="44"/>
      <c r="D23" s="43"/>
      <c r="E23" s="94"/>
      <c r="F23" s="45"/>
      <c r="G23" s="100"/>
      <c r="H23" s="45"/>
      <c r="I23" s="33"/>
      <c r="J23" s="46"/>
      <c r="K23" s="43"/>
      <c r="L23" s="43"/>
    </row>
    <row r="24" spans="1:12" ht="15">
      <c r="A24" s="42"/>
      <c r="B24" s="44"/>
      <c r="C24" s="44" t="s">
        <v>56</v>
      </c>
      <c r="D24" s="43">
        <v>1</v>
      </c>
      <c r="E24" s="94">
        <v>143.75</v>
      </c>
      <c r="F24" s="45">
        <v>1.5</v>
      </c>
      <c r="G24" s="100">
        <v>0.5</v>
      </c>
      <c r="H24" s="45">
        <f>G24*F24*E24*D24</f>
        <v>107.8125</v>
      </c>
      <c r="I24" s="43"/>
      <c r="J24" s="43"/>
      <c r="K24" s="43"/>
      <c r="L24" s="43"/>
    </row>
    <row r="25" spans="1:12" ht="15">
      <c r="A25" s="42"/>
      <c r="B25" s="44"/>
      <c r="C25" s="43" t="s">
        <v>41</v>
      </c>
      <c r="D25" s="43">
        <v>1</v>
      </c>
      <c r="E25" s="94">
        <v>147.5</v>
      </c>
      <c r="F25" s="45">
        <v>1.125</v>
      </c>
      <c r="G25" s="100">
        <v>0.5</v>
      </c>
      <c r="H25" s="45">
        <f>G25*F25*E25*D25</f>
        <v>82.96875</v>
      </c>
      <c r="I25" s="43"/>
      <c r="J25" s="43"/>
      <c r="K25" s="43"/>
      <c r="L25" s="43"/>
    </row>
    <row r="26" spans="1:12" ht="15">
      <c r="A26" s="42"/>
      <c r="B26" s="44"/>
      <c r="C26" s="43" t="s">
        <v>57</v>
      </c>
      <c r="D26" s="43">
        <v>1</v>
      </c>
      <c r="E26" s="94">
        <v>151.25</v>
      </c>
      <c r="F26" s="45">
        <v>0.75</v>
      </c>
      <c r="G26" s="100">
        <v>2</v>
      </c>
      <c r="H26" s="45">
        <f>G26*F26*E26*D26</f>
        <v>226.875</v>
      </c>
      <c r="I26" s="43"/>
      <c r="J26" s="43"/>
      <c r="K26" s="43"/>
      <c r="L26" s="43"/>
    </row>
    <row r="27" spans="1:12" ht="13.5" customHeight="1">
      <c r="A27" s="35"/>
      <c r="B27" s="36"/>
      <c r="C27" s="36"/>
      <c r="D27" s="37"/>
      <c r="E27" s="92"/>
      <c r="F27" s="38"/>
      <c r="G27" s="99"/>
      <c r="H27" s="41">
        <f>SUM(H24:H26)</f>
        <v>417.65625</v>
      </c>
      <c r="I27" s="41">
        <f>H27</f>
        <v>417.65625</v>
      </c>
      <c r="J27" s="41" t="s">
        <v>16</v>
      </c>
      <c r="K27" s="41"/>
      <c r="L27" s="41">
        <f>I27*K27</f>
        <v>0</v>
      </c>
    </row>
    <row r="28" spans="1:12" ht="15">
      <c r="A28" s="42">
        <f>A21+1</f>
        <v>4</v>
      </c>
      <c r="B28" s="151" t="s">
        <v>68</v>
      </c>
      <c r="C28" s="151"/>
      <c r="D28" s="151"/>
      <c r="E28" s="151"/>
      <c r="F28" s="151"/>
      <c r="G28" s="151"/>
      <c r="H28" s="151"/>
      <c r="I28" s="43"/>
      <c r="J28" s="43"/>
      <c r="K28" s="43"/>
      <c r="L28" s="43"/>
    </row>
    <row r="29" spans="1:12" s="13" customFormat="1" ht="13.5" customHeight="1">
      <c r="A29" s="42"/>
      <c r="B29" s="42" t="s">
        <v>1</v>
      </c>
      <c r="C29" s="42"/>
      <c r="D29" s="42" t="s">
        <v>7</v>
      </c>
      <c r="E29" s="42" t="s">
        <v>2</v>
      </c>
      <c r="F29" s="42" t="s">
        <v>3</v>
      </c>
      <c r="G29" s="42" t="s">
        <v>8</v>
      </c>
      <c r="H29" s="42" t="s">
        <v>9</v>
      </c>
      <c r="I29" s="42" t="s">
        <v>10</v>
      </c>
      <c r="J29" s="42" t="s">
        <v>5</v>
      </c>
      <c r="K29" s="42" t="s">
        <v>39</v>
      </c>
      <c r="L29" s="42" t="s">
        <v>30</v>
      </c>
    </row>
    <row r="30" spans="1:12" ht="13.5" customHeight="1">
      <c r="A30" s="42"/>
      <c r="B30" s="44"/>
      <c r="C30" s="44"/>
      <c r="D30" s="43"/>
      <c r="E30" s="94"/>
      <c r="F30" s="45"/>
      <c r="G30" s="100"/>
      <c r="H30" s="45"/>
      <c r="I30" s="33"/>
      <c r="J30" s="46"/>
      <c r="K30" s="43"/>
      <c r="L30" s="43"/>
    </row>
    <row r="31" spans="1:12" ht="15">
      <c r="A31" s="42"/>
      <c r="B31" s="44"/>
      <c r="C31" s="44"/>
      <c r="D31" s="43">
        <v>1</v>
      </c>
      <c r="E31" s="94">
        <v>201.75</v>
      </c>
      <c r="F31" s="45">
        <v>0.75</v>
      </c>
      <c r="G31" s="100">
        <v>1</v>
      </c>
      <c r="H31" s="45">
        <f>G31*F31*E31*D31</f>
        <v>151.3125</v>
      </c>
      <c r="I31" s="43"/>
      <c r="J31" s="43"/>
      <c r="K31" s="43"/>
      <c r="L31" s="43"/>
    </row>
    <row r="32" spans="1:12" ht="15">
      <c r="A32" s="42"/>
      <c r="B32" s="44"/>
      <c r="C32" s="44"/>
      <c r="D32" s="43"/>
      <c r="E32" s="94"/>
      <c r="F32" s="45"/>
      <c r="G32" s="100"/>
      <c r="H32" s="45"/>
      <c r="I32" s="43"/>
      <c r="J32" s="43"/>
      <c r="K32" s="43"/>
      <c r="L32" s="43"/>
    </row>
    <row r="33" spans="1:12" ht="13.5" customHeight="1">
      <c r="A33" s="35"/>
      <c r="B33" s="36"/>
      <c r="C33" s="36"/>
      <c r="D33" s="37"/>
      <c r="E33" s="92"/>
      <c r="F33" s="38"/>
      <c r="G33" s="99"/>
      <c r="H33" s="41">
        <f>SUM(H31:H31)</f>
        <v>151.3125</v>
      </c>
      <c r="I33" s="41">
        <f>H33</f>
        <v>151.3125</v>
      </c>
      <c r="J33" s="41" t="s">
        <v>16</v>
      </c>
      <c r="K33" s="41"/>
      <c r="L33" s="41">
        <f>I33*K33</f>
        <v>0</v>
      </c>
    </row>
    <row r="34" spans="1:12" ht="13.5" customHeight="1">
      <c r="A34" s="35"/>
      <c r="B34" s="36"/>
      <c r="C34" s="36"/>
      <c r="D34" s="37"/>
      <c r="E34" s="92"/>
      <c r="F34" s="38"/>
      <c r="G34" s="99"/>
      <c r="H34" s="39"/>
      <c r="I34" s="39"/>
      <c r="J34" s="36"/>
      <c r="K34" s="36"/>
      <c r="L34" s="36"/>
    </row>
    <row r="35" spans="1:12" s="14" customFormat="1" ht="28.5" customHeight="1">
      <c r="A35" s="42">
        <f>A28+1</f>
        <v>5</v>
      </c>
      <c r="B35" s="142" t="s">
        <v>146</v>
      </c>
      <c r="C35" s="142"/>
      <c r="D35" s="142"/>
      <c r="E35" s="142"/>
      <c r="F35" s="142"/>
      <c r="G35" s="142"/>
      <c r="H35" s="142"/>
      <c r="I35" s="152"/>
      <c r="J35" s="153"/>
      <c r="K35" s="43"/>
      <c r="L35" s="43"/>
    </row>
    <row r="36" spans="1:12" s="26" customFormat="1" ht="13.5" customHeight="1">
      <c r="A36" s="42"/>
      <c r="B36" s="42" t="s">
        <v>1</v>
      </c>
      <c r="C36" s="42"/>
      <c r="D36" s="42" t="s">
        <v>7</v>
      </c>
      <c r="E36" s="42" t="s">
        <v>2</v>
      </c>
      <c r="F36" s="42" t="s">
        <v>77</v>
      </c>
      <c r="G36" s="42" t="s">
        <v>8</v>
      </c>
      <c r="H36" s="42" t="s">
        <v>9</v>
      </c>
      <c r="I36" s="42" t="s">
        <v>10</v>
      </c>
      <c r="J36" s="42" t="s">
        <v>5</v>
      </c>
      <c r="K36" s="42" t="s">
        <v>39</v>
      </c>
      <c r="L36" s="42" t="s">
        <v>30</v>
      </c>
    </row>
    <row r="37" spans="1:12" s="14" customFormat="1" ht="13.5" customHeight="1">
      <c r="A37" s="42"/>
      <c r="B37" s="44"/>
      <c r="C37" s="43"/>
      <c r="D37" s="43"/>
      <c r="E37" s="95"/>
      <c r="F37" s="45"/>
      <c r="G37" s="50"/>
      <c r="H37" s="45"/>
      <c r="I37" s="43"/>
      <c r="J37" s="43"/>
      <c r="K37" s="43"/>
      <c r="L37" s="43"/>
    </row>
    <row r="38" spans="1:12" s="14" customFormat="1" ht="13.5" customHeight="1">
      <c r="A38" s="42"/>
      <c r="B38" s="44"/>
      <c r="C38" s="43" t="s">
        <v>73</v>
      </c>
      <c r="D38" s="43">
        <v>1</v>
      </c>
      <c r="E38" s="94">
        <f>E31</f>
        <v>201.75</v>
      </c>
      <c r="F38" s="45">
        <v>4</v>
      </c>
      <c r="G38" s="100"/>
      <c r="H38" s="47">
        <f>D38*E38*F38*0.3</f>
        <v>242.1</v>
      </c>
      <c r="I38" s="43"/>
      <c r="J38" s="43"/>
      <c r="K38" s="43"/>
      <c r="L38" s="43"/>
    </row>
    <row r="39" spans="1:12" s="14" customFormat="1" ht="29.25">
      <c r="A39" s="42"/>
      <c r="B39" s="44"/>
      <c r="C39" s="59" t="s">
        <v>74</v>
      </c>
      <c r="D39" s="43">
        <v>1</v>
      </c>
      <c r="E39" s="94">
        <v>2.67</v>
      </c>
      <c r="F39" s="45">
        <v>345</v>
      </c>
      <c r="G39" s="100"/>
      <c r="H39" s="47">
        <f>D39*E39*F39*0.167</f>
        <v>153.83205000000001</v>
      </c>
      <c r="I39" s="43"/>
      <c r="J39" s="43"/>
      <c r="K39" s="43"/>
      <c r="L39" s="43"/>
    </row>
    <row r="40" spans="1:12" s="14" customFormat="1" ht="15">
      <c r="A40" s="42"/>
      <c r="B40" s="43"/>
      <c r="C40" s="43"/>
      <c r="D40" s="50"/>
      <c r="E40" s="94"/>
      <c r="F40" s="45"/>
      <c r="G40" s="100"/>
      <c r="H40" s="41">
        <f>SUM(H37:H39)</f>
        <v>395.93205</v>
      </c>
      <c r="I40" s="41">
        <f>H40/1000</f>
        <v>0.39593204999999998</v>
      </c>
      <c r="J40" s="41" t="s">
        <v>94</v>
      </c>
      <c r="K40" s="41"/>
      <c r="L40" s="41">
        <f>I40*K40</f>
        <v>0</v>
      </c>
    </row>
    <row r="41" spans="1:12" s="14" customFormat="1" ht="13.5" customHeight="1">
      <c r="A41" s="42"/>
      <c r="B41" s="43"/>
      <c r="C41" s="43"/>
      <c r="D41" s="50"/>
      <c r="E41" s="94"/>
      <c r="F41" s="45"/>
      <c r="G41" s="100"/>
      <c r="H41" s="39"/>
      <c r="I41" s="39"/>
      <c r="J41" s="43"/>
      <c r="K41" s="43"/>
      <c r="L41" s="43"/>
    </row>
    <row r="42" spans="1:12" s="29" customFormat="1" ht="15">
      <c r="A42" s="42">
        <f>A35+1</f>
        <v>6</v>
      </c>
      <c r="B42" s="142" t="s">
        <v>180</v>
      </c>
      <c r="C42" s="151"/>
      <c r="D42" s="151"/>
      <c r="E42" s="151"/>
      <c r="F42" s="151"/>
      <c r="G42" s="151"/>
      <c r="H42" s="151"/>
      <c r="I42" s="43"/>
      <c r="J42" s="43"/>
      <c r="K42" s="43"/>
      <c r="L42" s="43"/>
    </row>
    <row r="43" spans="1:12" s="30" customFormat="1" ht="13.5" customHeight="1">
      <c r="A43" s="42"/>
      <c r="B43" s="42" t="s">
        <v>1</v>
      </c>
      <c r="C43" s="42"/>
      <c r="D43" s="42" t="s">
        <v>7</v>
      </c>
      <c r="E43" s="42" t="s">
        <v>2</v>
      </c>
      <c r="F43" s="42" t="s">
        <v>3</v>
      </c>
      <c r="G43" s="42" t="s">
        <v>8</v>
      </c>
      <c r="H43" s="42" t="s">
        <v>9</v>
      </c>
      <c r="I43" s="42" t="s">
        <v>10</v>
      </c>
      <c r="J43" s="42" t="s">
        <v>5</v>
      </c>
      <c r="K43" s="42" t="s">
        <v>39</v>
      </c>
      <c r="L43" s="42" t="s">
        <v>30</v>
      </c>
    </row>
    <row r="44" spans="1:12" s="29" customFormat="1" ht="13.5" customHeight="1">
      <c r="A44" s="42"/>
      <c r="B44" s="44"/>
      <c r="C44" s="43"/>
      <c r="D44" s="43"/>
      <c r="E44" s="94"/>
      <c r="F44" s="45"/>
      <c r="G44" s="100"/>
      <c r="H44" s="47"/>
      <c r="I44" s="43"/>
      <c r="J44" s="43"/>
      <c r="K44" s="43"/>
      <c r="L44" s="43"/>
    </row>
    <row r="45" spans="1:12" s="29" customFormat="1" ht="29.25">
      <c r="A45" s="42"/>
      <c r="B45" s="44"/>
      <c r="C45" s="59" t="s">
        <v>62</v>
      </c>
      <c r="D45" s="43">
        <v>1</v>
      </c>
      <c r="E45" s="94">
        <f>151.25-14</f>
        <v>137.25</v>
      </c>
      <c r="F45" s="45">
        <v>0.75</v>
      </c>
      <c r="G45" s="100">
        <v>10</v>
      </c>
      <c r="H45" s="45">
        <f t="shared" ref="H45:H53" si="0">G45*F45*E45*D45</f>
        <v>1029.375</v>
      </c>
      <c r="I45" s="43"/>
      <c r="J45" s="43"/>
      <c r="K45" s="43"/>
      <c r="L45" s="43"/>
    </row>
    <row r="46" spans="1:12" s="29" customFormat="1" ht="29.25">
      <c r="A46" s="42"/>
      <c r="B46" s="44"/>
      <c r="C46" s="59" t="s">
        <v>63</v>
      </c>
      <c r="D46" s="43">
        <v>1</v>
      </c>
      <c r="E46" s="94">
        <v>14</v>
      </c>
      <c r="F46" s="45">
        <v>0.375</v>
      </c>
      <c r="G46" s="100">
        <v>10</v>
      </c>
      <c r="H46" s="45">
        <f t="shared" si="0"/>
        <v>52.5</v>
      </c>
      <c r="I46" s="43"/>
      <c r="J46" s="43"/>
      <c r="K46" s="43"/>
      <c r="L46" s="43"/>
    </row>
    <row r="47" spans="1:12" s="29" customFormat="1" ht="29.25">
      <c r="A47" s="42"/>
      <c r="B47" s="48" t="s">
        <v>59</v>
      </c>
      <c r="C47" s="43" t="s">
        <v>60</v>
      </c>
      <c r="D47" s="43">
        <v>-2</v>
      </c>
      <c r="E47" s="94">
        <v>4</v>
      </c>
      <c r="F47" s="45">
        <v>0.75</v>
      </c>
      <c r="G47" s="100">
        <v>8</v>
      </c>
      <c r="H47" s="45">
        <f t="shared" si="0"/>
        <v>-48</v>
      </c>
      <c r="I47" s="43"/>
      <c r="J47" s="43"/>
      <c r="K47" s="43"/>
      <c r="L47" s="43"/>
    </row>
    <row r="48" spans="1:12" s="29" customFormat="1" ht="15">
      <c r="A48" s="42"/>
      <c r="B48" s="44"/>
      <c r="C48" s="43" t="s">
        <v>60</v>
      </c>
      <c r="D48" s="43">
        <v>-1</v>
      </c>
      <c r="E48" s="94">
        <v>3</v>
      </c>
      <c r="F48" s="45">
        <v>0.75</v>
      </c>
      <c r="G48" s="100">
        <v>8</v>
      </c>
      <c r="H48" s="45">
        <f t="shared" si="0"/>
        <v>-18</v>
      </c>
      <c r="I48" s="43"/>
      <c r="J48" s="43"/>
      <c r="K48" s="43"/>
      <c r="L48" s="43"/>
    </row>
    <row r="49" spans="1:12" s="29" customFormat="1" ht="15">
      <c r="A49" s="42"/>
      <c r="B49" s="44"/>
      <c r="C49" s="43" t="s">
        <v>60</v>
      </c>
      <c r="D49" s="43">
        <v>-1</v>
      </c>
      <c r="E49" s="94">
        <v>5</v>
      </c>
      <c r="F49" s="45">
        <v>0.75</v>
      </c>
      <c r="G49" s="100">
        <v>8</v>
      </c>
      <c r="H49" s="45">
        <f t="shared" si="0"/>
        <v>-30</v>
      </c>
      <c r="I49" s="43"/>
      <c r="J49" s="43"/>
      <c r="K49" s="43"/>
      <c r="L49" s="43"/>
    </row>
    <row r="50" spans="1:12" s="29" customFormat="1" ht="15">
      <c r="A50" s="42"/>
      <c r="B50" s="44"/>
      <c r="C50" s="43" t="s">
        <v>61</v>
      </c>
      <c r="D50" s="43">
        <v>-2</v>
      </c>
      <c r="E50" s="94">
        <v>3</v>
      </c>
      <c r="F50" s="45">
        <v>0.375</v>
      </c>
      <c r="G50" s="100">
        <v>6.5</v>
      </c>
      <c r="H50" s="45">
        <f t="shared" si="0"/>
        <v>-14.625</v>
      </c>
      <c r="I50" s="43"/>
      <c r="J50" s="43"/>
      <c r="K50" s="43"/>
      <c r="L50" s="43"/>
    </row>
    <row r="51" spans="1:12" s="29" customFormat="1" ht="15">
      <c r="A51" s="42"/>
      <c r="B51" s="44"/>
      <c r="C51" s="43" t="s">
        <v>61</v>
      </c>
      <c r="D51" s="43">
        <v>-2</v>
      </c>
      <c r="E51" s="94">
        <v>2.5</v>
      </c>
      <c r="F51" s="45">
        <v>0.75</v>
      </c>
      <c r="G51" s="100">
        <v>6.5</v>
      </c>
      <c r="H51" s="45">
        <f t="shared" si="0"/>
        <v>-24.375</v>
      </c>
      <c r="I51" s="43"/>
      <c r="J51" s="43"/>
      <c r="K51" s="43"/>
      <c r="L51" s="43"/>
    </row>
    <row r="52" spans="1:12" s="29" customFormat="1" ht="15">
      <c r="A52" s="42"/>
      <c r="B52" s="44"/>
      <c r="C52" s="43" t="s">
        <v>79</v>
      </c>
      <c r="D52" s="43">
        <v>-2</v>
      </c>
      <c r="E52" s="94">
        <v>6</v>
      </c>
      <c r="F52" s="45">
        <v>0.75</v>
      </c>
      <c r="G52" s="100">
        <v>5</v>
      </c>
      <c r="H52" s="45">
        <f t="shared" si="0"/>
        <v>-45</v>
      </c>
      <c r="I52" s="43"/>
      <c r="J52" s="43"/>
      <c r="K52" s="43"/>
      <c r="L52" s="43"/>
    </row>
    <row r="53" spans="1:12" s="29" customFormat="1" ht="15">
      <c r="A53" s="42"/>
      <c r="B53" s="44"/>
      <c r="C53" s="43" t="s">
        <v>79</v>
      </c>
      <c r="D53" s="43">
        <v>-2</v>
      </c>
      <c r="E53" s="94">
        <v>4</v>
      </c>
      <c r="F53" s="45">
        <v>0.75</v>
      </c>
      <c r="G53" s="100">
        <v>5</v>
      </c>
      <c r="H53" s="45">
        <f t="shared" si="0"/>
        <v>-30</v>
      </c>
      <c r="I53" s="43"/>
      <c r="J53" s="43"/>
      <c r="K53" s="43"/>
      <c r="L53" s="43"/>
    </row>
    <row r="54" spans="1:12" s="29" customFormat="1" ht="15">
      <c r="A54" s="42"/>
      <c r="B54" s="44"/>
      <c r="C54" s="43"/>
      <c r="D54" s="43"/>
      <c r="E54" s="94"/>
      <c r="F54" s="45"/>
      <c r="G54" s="100"/>
      <c r="H54" s="45"/>
      <c r="I54" s="43"/>
      <c r="J54" s="43"/>
      <c r="K54" s="43"/>
      <c r="L54" s="43"/>
    </row>
    <row r="55" spans="1:12" ht="13.5" customHeight="1">
      <c r="A55" s="35"/>
      <c r="B55" s="36"/>
      <c r="C55" s="36"/>
      <c r="D55" s="37"/>
      <c r="E55" s="92"/>
      <c r="F55" s="38"/>
      <c r="G55" s="99"/>
      <c r="H55" s="41">
        <f>SUM(H44:H54)</f>
        <v>871.875</v>
      </c>
      <c r="I55" s="41">
        <f>H55</f>
        <v>871.875</v>
      </c>
      <c r="J55" s="41" t="s">
        <v>16</v>
      </c>
      <c r="K55" s="41"/>
      <c r="L55" s="41">
        <f>I55*K55</f>
        <v>0</v>
      </c>
    </row>
    <row r="56" spans="1:12" ht="28.5" customHeight="1">
      <c r="A56" s="35">
        <f>A42+1</f>
        <v>7</v>
      </c>
      <c r="B56" s="154" t="s">
        <v>66</v>
      </c>
      <c r="C56" s="154"/>
      <c r="D56" s="154"/>
      <c r="E56" s="154"/>
      <c r="F56" s="154"/>
      <c r="G56" s="154"/>
      <c r="H56" s="154"/>
      <c r="I56" s="143"/>
      <c r="J56" s="144"/>
      <c r="K56" s="36"/>
      <c r="L56" s="36"/>
    </row>
    <row r="57" spans="1:12" s="13" customFormat="1" ht="13.5" customHeight="1">
      <c r="A57" s="35"/>
      <c r="B57" s="35" t="s">
        <v>1</v>
      </c>
      <c r="C57" s="35"/>
      <c r="D57" s="35" t="s">
        <v>7</v>
      </c>
      <c r="E57" s="35" t="s">
        <v>2</v>
      </c>
      <c r="F57" s="35" t="s">
        <v>3</v>
      </c>
      <c r="G57" s="35" t="s">
        <v>8</v>
      </c>
      <c r="H57" s="35" t="s">
        <v>9</v>
      </c>
      <c r="I57" s="35" t="s">
        <v>10</v>
      </c>
      <c r="J57" s="35" t="s">
        <v>5</v>
      </c>
      <c r="K57" s="35" t="s">
        <v>39</v>
      </c>
      <c r="L57" s="35" t="s">
        <v>30</v>
      </c>
    </row>
    <row r="58" spans="1:12" ht="13.5" customHeight="1">
      <c r="A58" s="35"/>
      <c r="B58" s="40"/>
      <c r="C58" s="36" t="s">
        <v>65</v>
      </c>
      <c r="D58" s="36">
        <v>12</v>
      </c>
      <c r="E58" s="93">
        <v>3</v>
      </c>
      <c r="F58" s="38">
        <v>3</v>
      </c>
      <c r="G58" s="37">
        <v>0.75</v>
      </c>
      <c r="H58" s="38">
        <f>D58*E58*F58*G58</f>
        <v>81</v>
      </c>
      <c r="I58" s="36"/>
      <c r="J58" s="36"/>
      <c r="K58" s="36"/>
      <c r="L58" s="36"/>
    </row>
    <row r="59" spans="1:12" ht="13.5" customHeight="1">
      <c r="A59" s="35"/>
      <c r="B59" s="40"/>
      <c r="C59" s="36" t="s">
        <v>64</v>
      </c>
      <c r="D59" s="36">
        <v>12</v>
      </c>
      <c r="E59" s="93">
        <v>0.75</v>
      </c>
      <c r="F59" s="38">
        <v>0.75</v>
      </c>
      <c r="G59" s="99">
        <v>10</v>
      </c>
      <c r="H59" s="49">
        <f>D59*E59*F59*G59</f>
        <v>67.5</v>
      </c>
      <c r="I59" s="36"/>
      <c r="J59" s="36"/>
      <c r="K59" s="36"/>
      <c r="L59" s="36"/>
    </row>
    <row r="60" spans="1:12" ht="13.5" customHeight="1">
      <c r="A60" s="35"/>
      <c r="B60" s="40"/>
      <c r="C60" s="36"/>
      <c r="D60" s="36"/>
      <c r="E60" s="92"/>
      <c r="F60" s="38"/>
      <c r="G60" s="99"/>
      <c r="H60" s="49"/>
      <c r="I60" s="36"/>
      <c r="J60" s="36"/>
      <c r="K60" s="36"/>
      <c r="L60" s="36"/>
    </row>
    <row r="61" spans="1:12" ht="15">
      <c r="A61" s="35"/>
      <c r="B61" s="36"/>
      <c r="C61" s="36"/>
      <c r="D61" s="37"/>
      <c r="E61" s="92"/>
      <c r="F61" s="38"/>
      <c r="G61" s="99"/>
      <c r="H61" s="41">
        <f>SUM(H58:H60)</f>
        <v>148.5</v>
      </c>
      <c r="I61" s="41">
        <f>H61</f>
        <v>148.5</v>
      </c>
      <c r="J61" s="41" t="s">
        <v>16</v>
      </c>
      <c r="K61" s="41"/>
      <c r="L61" s="41">
        <f>I61*K61</f>
        <v>0</v>
      </c>
    </row>
    <row r="62" spans="1:12" ht="13.5" customHeight="1">
      <c r="A62" s="35"/>
      <c r="B62" s="36"/>
      <c r="C62" s="36"/>
      <c r="D62" s="37"/>
      <c r="E62" s="92"/>
      <c r="F62" s="38"/>
      <c r="G62" s="99"/>
      <c r="H62" s="39"/>
      <c r="I62" s="39"/>
      <c r="J62" s="36"/>
      <c r="K62" s="36"/>
      <c r="L62" s="36"/>
    </row>
    <row r="63" spans="1:12" ht="28.5" customHeight="1">
      <c r="A63" s="35">
        <f>A56+1</f>
        <v>8</v>
      </c>
      <c r="B63" s="142" t="s">
        <v>75</v>
      </c>
      <c r="C63" s="142"/>
      <c r="D63" s="142"/>
      <c r="E63" s="142"/>
      <c r="F63" s="142"/>
      <c r="G63" s="142"/>
      <c r="H63" s="142"/>
      <c r="I63" s="143"/>
      <c r="J63" s="144"/>
      <c r="K63" s="36"/>
      <c r="L63" s="36"/>
    </row>
    <row r="64" spans="1:12" s="13" customFormat="1" ht="13.5" customHeight="1">
      <c r="A64" s="35"/>
      <c r="B64" s="35" t="s">
        <v>1</v>
      </c>
      <c r="C64" s="35"/>
      <c r="D64" s="35" t="s">
        <v>7</v>
      </c>
      <c r="E64" s="35" t="s">
        <v>2</v>
      </c>
      <c r="F64" s="35" t="s">
        <v>77</v>
      </c>
      <c r="G64" s="35" t="s">
        <v>8</v>
      </c>
      <c r="H64" s="35" t="s">
        <v>9</v>
      </c>
      <c r="I64" s="35" t="s">
        <v>10</v>
      </c>
      <c r="J64" s="35" t="s">
        <v>5</v>
      </c>
      <c r="K64" s="35" t="s">
        <v>39</v>
      </c>
      <c r="L64" s="35" t="s">
        <v>30</v>
      </c>
    </row>
    <row r="65" spans="1:12" ht="29.25">
      <c r="A65" s="35"/>
      <c r="B65" s="40"/>
      <c r="C65" s="60" t="s">
        <v>76</v>
      </c>
      <c r="D65" s="36">
        <v>12</v>
      </c>
      <c r="E65" s="93">
        <v>3.66</v>
      </c>
      <c r="F65" s="38">
        <v>24</v>
      </c>
      <c r="G65" s="37"/>
      <c r="H65" s="38">
        <f>D65*E65*F65*0.3</f>
        <v>316.22399999999999</v>
      </c>
      <c r="I65" s="36"/>
      <c r="J65" s="36"/>
      <c r="K65" s="36"/>
      <c r="L65" s="36"/>
    </row>
    <row r="66" spans="1:12" ht="15">
      <c r="A66" s="35"/>
      <c r="B66" s="40"/>
      <c r="C66" s="60" t="s">
        <v>64</v>
      </c>
      <c r="D66" s="36">
        <v>12</v>
      </c>
      <c r="E66" s="93">
        <f>3+1+0.75+13</f>
        <v>17.75</v>
      </c>
      <c r="F66" s="38">
        <v>4</v>
      </c>
      <c r="G66" s="99"/>
      <c r="H66" s="38">
        <f>D66*E66*F66*0.3</f>
        <v>255.6</v>
      </c>
      <c r="I66" s="36"/>
      <c r="J66" s="36"/>
      <c r="K66" s="36"/>
      <c r="L66" s="36"/>
    </row>
    <row r="67" spans="1:12" ht="29.25">
      <c r="A67" s="35"/>
      <c r="B67" s="40"/>
      <c r="C67" s="60" t="s">
        <v>74</v>
      </c>
      <c r="D67" s="36">
        <v>12</v>
      </c>
      <c r="E67" s="92">
        <v>2.25</v>
      </c>
      <c r="F67" s="38">
        <v>28</v>
      </c>
      <c r="G67" s="99"/>
      <c r="H67" s="49">
        <f>D67*E67*F67*0.167</f>
        <v>126.25200000000001</v>
      </c>
      <c r="I67" s="36"/>
      <c r="J67" s="36"/>
      <c r="K67" s="36"/>
      <c r="L67" s="36"/>
    </row>
    <row r="68" spans="1:12" ht="15">
      <c r="A68" s="35"/>
      <c r="B68" s="36"/>
      <c r="C68" s="36"/>
      <c r="D68" s="37"/>
      <c r="E68" s="92"/>
      <c r="F68" s="38"/>
      <c r="G68" s="99"/>
      <c r="H68" s="41">
        <f>SUM(H65:H67)</f>
        <v>698.07600000000002</v>
      </c>
      <c r="I68" s="41">
        <f>H68/1000</f>
        <v>0.69807600000000003</v>
      </c>
      <c r="J68" s="41" t="s">
        <v>94</v>
      </c>
      <c r="K68" s="41"/>
      <c r="L68" s="41">
        <f>I68*K68</f>
        <v>0</v>
      </c>
    </row>
    <row r="69" spans="1:12" ht="13.5" customHeight="1">
      <c r="A69" s="35"/>
      <c r="B69" s="36"/>
      <c r="C69" s="36"/>
      <c r="D69" s="37"/>
      <c r="E69" s="92"/>
      <c r="F69" s="38"/>
      <c r="G69" s="99"/>
      <c r="H69" s="39"/>
      <c r="I69" s="39"/>
      <c r="J69" s="36"/>
      <c r="K69" s="36"/>
      <c r="L69" s="36"/>
    </row>
    <row r="70" spans="1:12" ht="28.5" customHeight="1">
      <c r="A70" s="35">
        <f>A63+1</f>
        <v>9</v>
      </c>
      <c r="B70" s="154" t="s">
        <v>69</v>
      </c>
      <c r="C70" s="154"/>
      <c r="D70" s="154"/>
      <c r="E70" s="154"/>
      <c r="F70" s="154"/>
      <c r="G70" s="154"/>
      <c r="H70" s="154"/>
      <c r="I70" s="143"/>
      <c r="J70" s="144"/>
      <c r="K70" s="36"/>
      <c r="L70" s="36"/>
    </row>
    <row r="71" spans="1:12" s="13" customFormat="1" ht="13.5" customHeight="1">
      <c r="A71" s="35"/>
      <c r="B71" s="35" t="s">
        <v>1</v>
      </c>
      <c r="C71" s="35"/>
      <c r="D71" s="35" t="s">
        <v>7</v>
      </c>
      <c r="E71" s="35" t="s">
        <v>2</v>
      </c>
      <c r="F71" s="35" t="s">
        <v>3</v>
      </c>
      <c r="G71" s="35" t="s">
        <v>8</v>
      </c>
      <c r="H71" s="35" t="s">
        <v>9</v>
      </c>
      <c r="I71" s="35" t="s">
        <v>10</v>
      </c>
      <c r="J71" s="35" t="s">
        <v>5</v>
      </c>
      <c r="K71" s="35" t="s">
        <v>39</v>
      </c>
      <c r="L71" s="35" t="s">
        <v>30</v>
      </c>
    </row>
    <row r="72" spans="1:12" ht="13.5" customHeight="1">
      <c r="A72" s="35"/>
      <c r="B72" s="40"/>
      <c r="C72" s="36"/>
      <c r="D72" s="36"/>
      <c r="E72" s="93"/>
      <c r="F72" s="38"/>
      <c r="G72" s="37"/>
      <c r="H72" s="38"/>
      <c r="I72" s="36"/>
      <c r="J72" s="36"/>
      <c r="K72" s="36"/>
      <c r="L72" s="36"/>
    </row>
    <row r="73" spans="1:12" ht="13.5" customHeight="1">
      <c r="A73" s="35"/>
      <c r="B73" s="40"/>
      <c r="C73" s="36" t="s">
        <v>58</v>
      </c>
      <c r="D73" s="36">
        <v>1</v>
      </c>
      <c r="E73" s="92">
        <f>E31</f>
        <v>201.75</v>
      </c>
      <c r="F73" s="38">
        <v>0.75</v>
      </c>
      <c r="G73" s="99">
        <v>1</v>
      </c>
      <c r="H73" s="49">
        <f>D73*E73*F73*G73</f>
        <v>151.3125</v>
      </c>
      <c r="I73" s="36"/>
      <c r="J73" s="36"/>
      <c r="K73" s="36"/>
      <c r="L73" s="36"/>
    </row>
    <row r="74" spans="1:12" ht="13.5" customHeight="1">
      <c r="A74" s="35"/>
      <c r="B74" s="40"/>
      <c r="C74" s="36"/>
      <c r="D74" s="36"/>
      <c r="E74" s="92"/>
      <c r="F74" s="38"/>
      <c r="G74" s="99"/>
      <c r="H74" s="49"/>
      <c r="I74" s="36"/>
      <c r="J74" s="36"/>
      <c r="K74" s="36"/>
      <c r="L74" s="36"/>
    </row>
    <row r="75" spans="1:12" ht="15">
      <c r="A75" s="35"/>
      <c r="B75" s="36"/>
      <c r="C75" s="36"/>
      <c r="D75" s="37"/>
      <c r="E75" s="92"/>
      <c r="F75" s="38"/>
      <c r="G75" s="99"/>
      <c r="H75" s="41">
        <f>SUM(H72:H74)</f>
        <v>151.3125</v>
      </c>
      <c r="I75" s="41">
        <f>H75</f>
        <v>151.3125</v>
      </c>
      <c r="J75" s="41" t="s">
        <v>16</v>
      </c>
      <c r="K75" s="41"/>
      <c r="L75" s="41">
        <f>I75*K75</f>
        <v>0</v>
      </c>
    </row>
    <row r="76" spans="1:12" ht="13.5" customHeight="1">
      <c r="A76" s="35"/>
      <c r="B76" s="36"/>
      <c r="C76" s="36"/>
      <c r="D76" s="37"/>
      <c r="E76" s="92"/>
      <c r="F76" s="38"/>
      <c r="G76" s="99"/>
      <c r="H76" s="39"/>
      <c r="I76" s="39"/>
      <c r="J76" s="36"/>
      <c r="K76" s="36"/>
      <c r="L76" s="36"/>
    </row>
    <row r="77" spans="1:12" s="14" customFormat="1" ht="28.5" customHeight="1">
      <c r="A77" s="42">
        <f>A70+1</f>
        <v>10</v>
      </c>
      <c r="B77" s="142" t="s">
        <v>72</v>
      </c>
      <c r="C77" s="142"/>
      <c r="D77" s="142"/>
      <c r="E77" s="142"/>
      <c r="F77" s="142"/>
      <c r="G77" s="142"/>
      <c r="H77" s="142"/>
      <c r="I77" s="152"/>
      <c r="J77" s="153"/>
      <c r="K77" s="43"/>
      <c r="L77" s="43"/>
    </row>
    <row r="78" spans="1:12" s="26" customFormat="1" ht="13.5" customHeight="1">
      <c r="A78" s="42"/>
      <c r="B78" s="42" t="s">
        <v>1</v>
      </c>
      <c r="C78" s="42"/>
      <c r="D78" s="42" t="s">
        <v>7</v>
      </c>
      <c r="E78" s="42" t="s">
        <v>2</v>
      </c>
      <c r="F78" s="42" t="s">
        <v>77</v>
      </c>
      <c r="G78" s="42" t="s">
        <v>8</v>
      </c>
      <c r="H78" s="42" t="s">
        <v>9</v>
      </c>
      <c r="I78" s="42" t="s">
        <v>10</v>
      </c>
      <c r="J78" s="42" t="s">
        <v>5</v>
      </c>
      <c r="K78" s="42" t="s">
        <v>39</v>
      </c>
      <c r="L78" s="42" t="s">
        <v>30</v>
      </c>
    </row>
    <row r="79" spans="1:12" s="14" customFormat="1" ht="13.5" customHeight="1">
      <c r="A79" s="42"/>
      <c r="B79" s="44"/>
      <c r="C79" s="43"/>
      <c r="D79" s="43"/>
      <c r="E79" s="95"/>
      <c r="F79" s="45"/>
      <c r="G79" s="50"/>
      <c r="H79" s="45"/>
      <c r="I79" s="43"/>
      <c r="J79" s="43"/>
      <c r="K79" s="43"/>
      <c r="L79" s="43"/>
    </row>
    <row r="80" spans="1:12" s="14" customFormat="1" ht="13.5" customHeight="1">
      <c r="A80" s="42"/>
      <c r="B80" s="44"/>
      <c r="C80" s="43" t="s">
        <v>73</v>
      </c>
      <c r="D80" s="43">
        <v>1</v>
      </c>
      <c r="E80" s="94">
        <f>E73</f>
        <v>201.75</v>
      </c>
      <c r="F80" s="45">
        <v>4</v>
      </c>
      <c r="G80" s="100"/>
      <c r="H80" s="47">
        <f>D80*E80*F80*0.3</f>
        <v>242.1</v>
      </c>
      <c r="I80" s="43"/>
      <c r="J80" s="43"/>
      <c r="K80" s="43"/>
      <c r="L80" s="43"/>
    </row>
    <row r="81" spans="1:12" s="14" customFormat="1" ht="29.25">
      <c r="A81" s="42"/>
      <c r="B81" s="44"/>
      <c r="C81" s="59" t="s">
        <v>74</v>
      </c>
      <c r="D81" s="43">
        <v>1</v>
      </c>
      <c r="E81" s="94">
        <v>2.67</v>
      </c>
      <c r="F81" s="45">
        <v>345</v>
      </c>
      <c r="G81" s="100"/>
      <c r="H81" s="47">
        <f>D81*E81*F81*0.167</f>
        <v>153.83205000000001</v>
      </c>
      <c r="I81" s="43"/>
      <c r="J81" s="43"/>
      <c r="K81" s="43"/>
      <c r="L81" s="43"/>
    </row>
    <row r="82" spans="1:12" s="14" customFormat="1" ht="15">
      <c r="A82" s="42"/>
      <c r="B82" s="43"/>
      <c r="C82" s="43"/>
      <c r="D82" s="50"/>
      <c r="E82" s="94"/>
      <c r="F82" s="45"/>
      <c r="G82" s="100"/>
      <c r="H82" s="41">
        <f>SUM(H79:H81)</f>
        <v>395.93205</v>
      </c>
      <c r="I82" s="41">
        <f>H82/1000</f>
        <v>0.39593204999999998</v>
      </c>
      <c r="J82" s="41" t="s">
        <v>94</v>
      </c>
      <c r="K82" s="41"/>
      <c r="L82" s="41">
        <f>I82*K82</f>
        <v>0</v>
      </c>
    </row>
    <row r="83" spans="1:12" s="14" customFormat="1" ht="13.5" customHeight="1">
      <c r="A83" s="42"/>
      <c r="B83" s="43"/>
      <c r="C83" s="43"/>
      <c r="D83" s="50"/>
      <c r="E83" s="94"/>
      <c r="F83" s="45"/>
      <c r="G83" s="100"/>
      <c r="H83" s="39"/>
      <c r="I83" s="39"/>
      <c r="J83" s="43"/>
      <c r="K83" s="43"/>
      <c r="L83" s="43"/>
    </row>
    <row r="84" spans="1:12" ht="28.5" customHeight="1">
      <c r="A84" s="35">
        <f>A77+1</f>
        <v>11</v>
      </c>
      <c r="B84" s="154" t="s">
        <v>67</v>
      </c>
      <c r="C84" s="154"/>
      <c r="D84" s="154"/>
      <c r="E84" s="154"/>
      <c r="F84" s="154"/>
      <c r="G84" s="154"/>
      <c r="H84" s="154"/>
      <c r="I84" s="143"/>
      <c r="J84" s="144"/>
      <c r="K84" s="36"/>
      <c r="L84" s="36"/>
    </row>
    <row r="85" spans="1:12" s="13" customFormat="1" ht="13.5" customHeight="1">
      <c r="A85" s="35"/>
      <c r="B85" s="35" t="s">
        <v>1</v>
      </c>
      <c r="C85" s="35"/>
      <c r="D85" s="35" t="s">
        <v>7</v>
      </c>
      <c r="E85" s="35" t="s">
        <v>2</v>
      </c>
      <c r="F85" s="35" t="s">
        <v>3</v>
      </c>
      <c r="G85" s="35" t="s">
        <v>8</v>
      </c>
      <c r="H85" s="35" t="s">
        <v>9</v>
      </c>
      <c r="I85" s="35" t="s">
        <v>10</v>
      </c>
      <c r="J85" s="35" t="s">
        <v>5</v>
      </c>
      <c r="K85" s="35" t="s">
        <v>39</v>
      </c>
      <c r="L85" s="35" t="s">
        <v>30</v>
      </c>
    </row>
    <row r="86" spans="1:12" ht="13.5" customHeight="1">
      <c r="A86" s="35"/>
      <c r="B86" s="40"/>
      <c r="C86" s="36"/>
      <c r="D86" s="36"/>
      <c r="E86" s="93"/>
      <c r="F86" s="38"/>
      <c r="G86" s="37"/>
      <c r="H86" s="38"/>
      <c r="I86" s="36"/>
      <c r="J86" s="36"/>
      <c r="K86" s="36"/>
      <c r="L86" s="36"/>
    </row>
    <row r="87" spans="1:12" ht="13.5" customHeight="1">
      <c r="A87" s="35"/>
      <c r="B87" s="40"/>
      <c r="C87" s="36"/>
      <c r="D87" s="36">
        <v>1</v>
      </c>
      <c r="E87" s="93">
        <v>45</v>
      </c>
      <c r="F87" s="38">
        <v>26</v>
      </c>
      <c r="G87" s="99">
        <f>5/12</f>
        <v>0.41666666666666669</v>
      </c>
      <c r="H87" s="49">
        <f>D87*E87*F87*G87</f>
        <v>487.5</v>
      </c>
      <c r="I87" s="36"/>
      <c r="J87" s="36"/>
      <c r="K87" s="36"/>
      <c r="L87" s="36"/>
    </row>
    <row r="88" spans="1:12" ht="13.5" customHeight="1">
      <c r="A88" s="35"/>
      <c r="B88" s="40"/>
      <c r="C88" s="36"/>
      <c r="D88" s="36">
        <v>2</v>
      </c>
      <c r="E88" s="92">
        <f>5.75+1</f>
        <v>6.75</v>
      </c>
      <c r="F88" s="38">
        <f>4.375+0.5</f>
        <v>4.875</v>
      </c>
      <c r="G88" s="99">
        <f>5/12</f>
        <v>0.41666666666666669</v>
      </c>
      <c r="H88" s="49">
        <f>D88*E88*F88*G88</f>
        <v>27.421875</v>
      </c>
      <c r="I88" s="36"/>
      <c r="J88" s="36"/>
      <c r="K88" s="36"/>
      <c r="L88" s="36"/>
    </row>
    <row r="89" spans="1:12" ht="15">
      <c r="A89" s="35"/>
      <c r="B89" s="36"/>
      <c r="C89" s="36"/>
      <c r="D89" s="37"/>
      <c r="E89" s="92"/>
      <c r="F89" s="38"/>
      <c r="G89" s="99"/>
      <c r="H89" s="41">
        <f>SUM(H86:H88)</f>
        <v>514.921875</v>
      </c>
      <c r="I89" s="41">
        <f>H89</f>
        <v>514.921875</v>
      </c>
      <c r="J89" s="41" t="s">
        <v>16</v>
      </c>
      <c r="K89" s="41"/>
      <c r="L89" s="41">
        <f>I89*K89</f>
        <v>0</v>
      </c>
    </row>
    <row r="90" spans="1:12" ht="13.5" customHeight="1">
      <c r="A90" s="35"/>
      <c r="B90" s="36"/>
      <c r="C90" s="36"/>
      <c r="D90" s="37"/>
      <c r="E90" s="92"/>
      <c r="F90" s="38"/>
      <c r="G90" s="99"/>
      <c r="H90" s="39"/>
      <c r="I90" s="39"/>
      <c r="J90" s="36"/>
      <c r="K90" s="36"/>
      <c r="L90" s="36"/>
    </row>
    <row r="91" spans="1:12" ht="28.5" customHeight="1">
      <c r="A91" s="35">
        <f>A84+1</f>
        <v>12</v>
      </c>
      <c r="B91" s="154" t="s">
        <v>71</v>
      </c>
      <c r="C91" s="154"/>
      <c r="D91" s="154"/>
      <c r="E91" s="154"/>
      <c r="F91" s="154"/>
      <c r="G91" s="154"/>
      <c r="H91" s="154"/>
      <c r="I91" s="143"/>
      <c r="J91" s="144"/>
      <c r="K91" s="36"/>
      <c r="L91" s="36"/>
    </row>
    <row r="92" spans="1:12" s="13" customFormat="1" ht="13.5" customHeight="1">
      <c r="A92" s="35"/>
      <c r="B92" s="35" t="s">
        <v>1</v>
      </c>
      <c r="C92" s="35"/>
      <c r="D92" s="35" t="s">
        <v>7</v>
      </c>
      <c r="E92" s="35" t="s">
        <v>2</v>
      </c>
      <c r="F92" s="35" t="s">
        <v>77</v>
      </c>
      <c r="G92" s="35" t="s">
        <v>8</v>
      </c>
      <c r="H92" s="35" t="s">
        <v>9</v>
      </c>
      <c r="I92" s="35" t="s">
        <v>10</v>
      </c>
      <c r="J92" s="35" t="s">
        <v>5</v>
      </c>
      <c r="K92" s="35" t="s">
        <v>39</v>
      </c>
      <c r="L92" s="35" t="s">
        <v>30</v>
      </c>
    </row>
    <row r="93" spans="1:12" ht="13.5" customHeight="1">
      <c r="A93" s="35"/>
      <c r="B93" s="40"/>
      <c r="C93" s="36"/>
      <c r="D93" s="36"/>
      <c r="E93" s="93"/>
      <c r="F93" s="38"/>
      <c r="G93" s="37"/>
      <c r="H93" s="38"/>
      <c r="I93" s="36"/>
      <c r="J93" s="36"/>
      <c r="K93" s="36"/>
      <c r="L93" s="36"/>
    </row>
    <row r="94" spans="1:12" ht="13.5" customHeight="1">
      <c r="A94" s="35"/>
      <c r="B94" s="40"/>
      <c r="C94" s="36"/>
      <c r="D94" s="36">
        <v>1</v>
      </c>
      <c r="E94" s="93">
        <v>26</v>
      </c>
      <c r="F94" s="38">
        <v>91</v>
      </c>
      <c r="G94" s="99"/>
      <c r="H94" s="49">
        <f>D94*E94*F94*0.3</f>
        <v>709.8</v>
      </c>
      <c r="I94" s="36"/>
      <c r="J94" s="36"/>
      <c r="K94" s="36"/>
      <c r="L94" s="36"/>
    </row>
    <row r="95" spans="1:12" ht="13.5" customHeight="1">
      <c r="A95" s="35"/>
      <c r="B95" s="40"/>
      <c r="C95" s="36"/>
      <c r="D95" s="36">
        <v>1</v>
      </c>
      <c r="E95" s="93">
        <v>45</v>
      </c>
      <c r="F95" s="38">
        <v>53</v>
      </c>
      <c r="G95" s="99"/>
      <c r="H95" s="49">
        <f>D95*E95*F95*0.3</f>
        <v>715.5</v>
      </c>
      <c r="I95" s="36"/>
      <c r="J95" s="36"/>
      <c r="K95" s="36"/>
      <c r="L95" s="36"/>
    </row>
    <row r="96" spans="1:12" ht="13.5" customHeight="1">
      <c r="A96" s="35"/>
      <c r="B96" s="40"/>
      <c r="C96" s="36"/>
      <c r="D96" s="36">
        <v>1</v>
      </c>
      <c r="E96" s="93">
        <v>14</v>
      </c>
      <c r="F96" s="38">
        <v>4.88</v>
      </c>
      <c r="G96" s="99"/>
      <c r="H96" s="49">
        <f>D96*E96*F96*0.3</f>
        <v>20.495999999999999</v>
      </c>
      <c r="I96" s="36"/>
      <c r="J96" s="36"/>
      <c r="K96" s="36"/>
      <c r="L96" s="36"/>
    </row>
    <row r="97" spans="1:12" ht="13.5" customHeight="1">
      <c r="A97" s="35"/>
      <c r="B97" s="40"/>
      <c r="C97" s="36"/>
      <c r="D97" s="36">
        <v>1</v>
      </c>
      <c r="E97" s="92">
        <v>11</v>
      </c>
      <c r="F97" s="38">
        <v>6.75</v>
      </c>
      <c r="G97" s="99"/>
      <c r="H97" s="49">
        <f>D97*E97*F97*0.3</f>
        <v>22.274999999999999</v>
      </c>
      <c r="I97" s="36"/>
      <c r="J97" s="36"/>
      <c r="K97" s="36"/>
      <c r="L97" s="36"/>
    </row>
    <row r="98" spans="1:12" ht="15">
      <c r="A98" s="35"/>
      <c r="B98" s="36"/>
      <c r="C98" s="36"/>
      <c r="D98" s="37"/>
      <c r="E98" s="92"/>
      <c r="F98" s="38"/>
      <c r="G98" s="99"/>
      <c r="H98" s="41">
        <f>SUM(H93:H97)</f>
        <v>1468.0710000000001</v>
      </c>
      <c r="I98" s="41">
        <f>H98/1000</f>
        <v>1.4680710000000001</v>
      </c>
      <c r="J98" s="41" t="s">
        <v>94</v>
      </c>
      <c r="K98" s="41"/>
      <c r="L98" s="41">
        <f>I98*K98</f>
        <v>0</v>
      </c>
    </row>
    <row r="99" spans="1:12" ht="13.5" customHeight="1">
      <c r="A99" s="35"/>
      <c r="B99" s="36"/>
      <c r="C99" s="36"/>
      <c r="D99" s="37"/>
      <c r="E99" s="92"/>
      <c r="F99" s="38"/>
      <c r="G99" s="99"/>
      <c r="H99" s="39"/>
      <c r="I99" s="39"/>
      <c r="J99" s="36"/>
      <c r="K99" s="36"/>
      <c r="L99" s="36"/>
    </row>
    <row r="100" spans="1:12" ht="15">
      <c r="A100" s="35">
        <f>A91+1</f>
        <v>13</v>
      </c>
      <c r="B100" s="154" t="s">
        <v>95</v>
      </c>
      <c r="C100" s="154"/>
      <c r="D100" s="154"/>
      <c r="E100" s="154"/>
      <c r="F100" s="154"/>
      <c r="G100" s="154"/>
      <c r="H100" s="154"/>
      <c r="I100" s="143"/>
      <c r="J100" s="144"/>
      <c r="K100" s="36"/>
      <c r="L100" s="36"/>
    </row>
    <row r="101" spans="1:12" s="13" customFormat="1" ht="13.5" customHeight="1">
      <c r="A101" s="35"/>
      <c r="B101" s="35" t="s">
        <v>1</v>
      </c>
      <c r="C101" s="35"/>
      <c r="D101" s="35" t="s">
        <v>7</v>
      </c>
      <c r="E101" s="35" t="s">
        <v>2</v>
      </c>
      <c r="F101" s="35" t="s">
        <v>3</v>
      </c>
      <c r="G101" s="35" t="s">
        <v>8</v>
      </c>
      <c r="H101" s="35" t="s">
        <v>9</v>
      </c>
      <c r="I101" s="35" t="s">
        <v>10</v>
      </c>
      <c r="J101" s="35" t="s">
        <v>5</v>
      </c>
      <c r="K101" s="35" t="s">
        <v>39</v>
      </c>
      <c r="L101" s="35" t="s">
        <v>30</v>
      </c>
    </row>
    <row r="102" spans="1:12" ht="13.5" customHeight="1">
      <c r="A102" s="35"/>
      <c r="B102" s="40"/>
      <c r="C102" s="36"/>
      <c r="D102" s="36"/>
      <c r="E102" s="93"/>
      <c r="F102" s="38"/>
      <c r="G102" s="37"/>
      <c r="H102" s="38"/>
      <c r="I102" s="36"/>
      <c r="J102" s="36"/>
      <c r="K102" s="36"/>
      <c r="L102" s="36"/>
    </row>
    <row r="103" spans="1:12" ht="13.5" customHeight="1">
      <c r="A103" s="35"/>
      <c r="B103" s="44" t="s">
        <v>24</v>
      </c>
      <c r="C103" s="43" t="s">
        <v>19</v>
      </c>
      <c r="D103" s="51">
        <v>2</v>
      </c>
      <c r="E103" s="94">
        <v>16</v>
      </c>
      <c r="F103" s="45"/>
      <c r="G103" s="100">
        <v>11</v>
      </c>
      <c r="H103" s="47">
        <f>G103*E103*D103</f>
        <v>352</v>
      </c>
      <c r="I103" s="36"/>
      <c r="J103" s="36"/>
      <c r="K103" s="36"/>
      <c r="L103" s="36"/>
    </row>
    <row r="104" spans="1:12" ht="13.5" customHeight="1">
      <c r="A104" s="35"/>
      <c r="B104" s="44"/>
      <c r="C104" s="43"/>
      <c r="D104" s="51">
        <v>4</v>
      </c>
      <c r="E104" s="94">
        <v>14</v>
      </c>
      <c r="F104" s="45"/>
      <c r="G104" s="100">
        <v>11</v>
      </c>
      <c r="H104" s="47">
        <f>G104*E104*D104</f>
        <v>616</v>
      </c>
      <c r="I104" s="36"/>
      <c r="J104" s="36"/>
      <c r="K104" s="36"/>
      <c r="L104" s="36"/>
    </row>
    <row r="105" spans="1:12" ht="13.5" customHeight="1">
      <c r="A105" s="35"/>
      <c r="B105" s="44"/>
      <c r="C105" s="43"/>
      <c r="D105" s="51">
        <v>6</v>
      </c>
      <c r="E105" s="94">
        <v>12</v>
      </c>
      <c r="F105" s="45"/>
      <c r="G105" s="100">
        <v>11</v>
      </c>
      <c r="H105" s="47">
        <f>G105*E105*D105</f>
        <v>792</v>
      </c>
      <c r="I105" s="36"/>
      <c r="J105" s="36"/>
      <c r="K105" s="36"/>
      <c r="L105" s="36"/>
    </row>
    <row r="106" spans="1:12" ht="13.5" customHeight="1">
      <c r="A106" s="35"/>
      <c r="B106" s="44"/>
      <c r="C106" s="43"/>
      <c r="D106" s="51">
        <v>8</v>
      </c>
      <c r="E106" s="94">
        <v>5</v>
      </c>
      <c r="F106" s="45"/>
      <c r="G106" s="100">
        <v>11</v>
      </c>
      <c r="H106" s="47">
        <f>G106*E106*D106</f>
        <v>440</v>
      </c>
      <c r="I106" s="36"/>
      <c r="J106" s="36"/>
      <c r="K106" s="36"/>
      <c r="L106" s="36"/>
    </row>
    <row r="107" spans="1:12" ht="13.5" customHeight="1">
      <c r="A107" s="35"/>
      <c r="B107" s="44"/>
      <c r="C107" s="43"/>
      <c r="D107" s="51">
        <v>4</v>
      </c>
      <c r="E107" s="94">
        <v>6.75</v>
      </c>
      <c r="F107" s="45"/>
      <c r="G107" s="100">
        <v>11</v>
      </c>
      <c r="H107" s="47">
        <f>G107*E107*D107</f>
        <v>297</v>
      </c>
      <c r="I107" s="36"/>
      <c r="J107" s="36"/>
      <c r="K107" s="36"/>
      <c r="L107" s="36"/>
    </row>
    <row r="108" spans="1:12" ht="13.5" customHeight="1">
      <c r="A108" s="35"/>
      <c r="B108" s="44"/>
      <c r="C108" s="43"/>
      <c r="D108" s="51">
        <v>4</v>
      </c>
      <c r="E108" s="94">
        <v>4</v>
      </c>
      <c r="F108" s="45"/>
      <c r="G108" s="100">
        <v>11</v>
      </c>
      <c r="H108" s="47">
        <f t="shared" ref="H108:H110" si="1">G108*E108*D108</f>
        <v>176</v>
      </c>
      <c r="I108" s="36"/>
      <c r="J108" s="36"/>
      <c r="K108" s="36"/>
      <c r="L108" s="36"/>
    </row>
    <row r="109" spans="1:12" ht="13.5" customHeight="1">
      <c r="A109" s="35"/>
      <c r="B109" s="44"/>
      <c r="C109" s="43"/>
      <c r="D109" s="51">
        <v>1</v>
      </c>
      <c r="E109" s="94">
        <v>36.875</v>
      </c>
      <c r="F109" s="45"/>
      <c r="G109" s="100">
        <v>11</v>
      </c>
      <c r="H109" s="47">
        <f t="shared" si="1"/>
        <v>405.625</v>
      </c>
      <c r="I109" s="36"/>
      <c r="J109" s="36"/>
      <c r="K109" s="36"/>
      <c r="L109" s="36"/>
    </row>
    <row r="110" spans="1:12" ht="13.5" customHeight="1">
      <c r="A110" s="35"/>
      <c r="B110" s="44" t="s">
        <v>83</v>
      </c>
      <c r="C110" s="43" t="s">
        <v>19</v>
      </c>
      <c r="D110" s="51">
        <v>1</v>
      </c>
      <c r="E110" s="94">
        <v>111</v>
      </c>
      <c r="F110" s="45"/>
      <c r="G110" s="100">
        <v>11</v>
      </c>
      <c r="H110" s="47">
        <f t="shared" si="1"/>
        <v>1221</v>
      </c>
      <c r="I110" s="36"/>
      <c r="J110" s="36"/>
      <c r="K110" s="36"/>
      <c r="L110" s="36"/>
    </row>
    <row r="111" spans="1:12" ht="13.5" customHeight="1">
      <c r="A111" s="35"/>
      <c r="B111" s="43" t="s">
        <v>25</v>
      </c>
      <c r="C111" s="43" t="s">
        <v>80</v>
      </c>
      <c r="D111" s="51">
        <v>1</v>
      </c>
      <c r="E111" s="94">
        <v>14</v>
      </c>
      <c r="F111" s="45">
        <v>16</v>
      </c>
      <c r="G111" s="100"/>
      <c r="H111" s="47">
        <f>D111*E111*F111</f>
        <v>224</v>
      </c>
      <c r="I111" s="36"/>
      <c r="J111" s="36"/>
      <c r="K111" s="36"/>
      <c r="L111" s="36"/>
    </row>
    <row r="112" spans="1:12" ht="13.5" customHeight="1">
      <c r="A112" s="35"/>
      <c r="B112" s="44"/>
      <c r="C112" s="43" t="s">
        <v>81</v>
      </c>
      <c r="D112" s="51">
        <v>1</v>
      </c>
      <c r="E112" s="94">
        <v>14</v>
      </c>
      <c r="F112" s="45">
        <v>12</v>
      </c>
      <c r="G112" s="100"/>
      <c r="H112" s="47">
        <f>D112*E112*F112</f>
        <v>168</v>
      </c>
      <c r="I112" s="36"/>
      <c r="J112" s="36"/>
      <c r="K112" s="36"/>
      <c r="L112" s="36"/>
    </row>
    <row r="113" spans="1:12" ht="13.5" customHeight="1">
      <c r="A113" s="35"/>
      <c r="B113" s="44"/>
      <c r="C113" s="43" t="s">
        <v>82</v>
      </c>
      <c r="D113" s="51">
        <v>1</v>
      </c>
      <c r="E113" s="94">
        <v>12</v>
      </c>
      <c r="F113" s="45">
        <v>12</v>
      </c>
      <c r="G113" s="100"/>
      <c r="H113" s="47">
        <f>D113*E113*F113</f>
        <v>144</v>
      </c>
      <c r="I113" s="36"/>
      <c r="J113" s="36"/>
      <c r="K113" s="36"/>
      <c r="L113" s="36"/>
    </row>
    <row r="114" spans="1:12" ht="13.5" customHeight="1">
      <c r="A114" s="35"/>
      <c r="B114" s="44"/>
      <c r="C114" s="43" t="s">
        <v>27</v>
      </c>
      <c r="D114" s="51">
        <v>1</v>
      </c>
      <c r="E114" s="94">
        <v>27.5</v>
      </c>
      <c r="F114" s="45">
        <v>9.375</v>
      </c>
      <c r="G114" s="100"/>
      <c r="H114" s="47">
        <f>D114*E114*F114</f>
        <v>257.8125</v>
      </c>
      <c r="I114" s="36"/>
      <c r="J114" s="36"/>
      <c r="K114" s="36"/>
      <c r="L114" s="36"/>
    </row>
    <row r="115" spans="1:12" ht="13.5" customHeight="1">
      <c r="A115" s="35"/>
      <c r="B115" s="44" t="s">
        <v>23</v>
      </c>
      <c r="C115" s="43" t="s">
        <v>60</v>
      </c>
      <c r="D115" s="43">
        <v>-4</v>
      </c>
      <c r="E115" s="94">
        <v>4</v>
      </c>
      <c r="F115" s="45"/>
      <c r="G115" s="100">
        <v>8</v>
      </c>
      <c r="H115" s="47">
        <f>G115*E115*D115</f>
        <v>-128</v>
      </c>
      <c r="I115" s="36"/>
      <c r="J115" s="36"/>
      <c r="K115" s="36"/>
      <c r="L115" s="36"/>
    </row>
    <row r="116" spans="1:12" ht="13.5" customHeight="1">
      <c r="A116" s="35"/>
      <c r="B116" s="44"/>
      <c r="C116" s="43" t="s">
        <v>60</v>
      </c>
      <c r="D116" s="43">
        <v>-2</v>
      </c>
      <c r="E116" s="94">
        <v>3</v>
      </c>
      <c r="F116" s="45"/>
      <c r="G116" s="100">
        <v>8</v>
      </c>
      <c r="H116" s="47">
        <f>G116*E116*D116</f>
        <v>-48</v>
      </c>
      <c r="I116" s="36"/>
      <c r="J116" s="36"/>
      <c r="K116" s="36"/>
      <c r="L116" s="36"/>
    </row>
    <row r="117" spans="1:12" ht="13.5" customHeight="1">
      <c r="A117" s="35"/>
      <c r="B117" s="44"/>
      <c r="C117" s="43" t="s">
        <v>60</v>
      </c>
      <c r="D117" s="43">
        <v>-2</v>
      </c>
      <c r="E117" s="94">
        <v>5</v>
      </c>
      <c r="F117" s="45"/>
      <c r="G117" s="100">
        <v>8</v>
      </c>
      <c r="H117" s="47">
        <f t="shared" ref="H117:H121" si="2">G117*E117*D117</f>
        <v>-80</v>
      </c>
      <c r="I117" s="36"/>
      <c r="J117" s="36"/>
      <c r="K117" s="36"/>
      <c r="L117" s="36"/>
    </row>
    <row r="118" spans="1:12" ht="13.5" customHeight="1">
      <c r="A118" s="35"/>
      <c r="B118" s="44"/>
      <c r="C118" s="43" t="s">
        <v>61</v>
      </c>
      <c r="D118" s="43">
        <v>-4</v>
      </c>
      <c r="E118" s="94">
        <v>3</v>
      </c>
      <c r="F118" s="45"/>
      <c r="G118" s="100">
        <v>6.5</v>
      </c>
      <c r="H118" s="47">
        <f t="shared" si="2"/>
        <v>-78</v>
      </c>
      <c r="I118" s="36"/>
      <c r="J118" s="36"/>
      <c r="K118" s="36"/>
      <c r="L118" s="36"/>
    </row>
    <row r="119" spans="1:12" ht="13.5" customHeight="1">
      <c r="A119" s="35"/>
      <c r="B119" s="44"/>
      <c r="C119" s="43" t="s">
        <v>61</v>
      </c>
      <c r="D119" s="43">
        <v>-4</v>
      </c>
      <c r="E119" s="94">
        <v>2.5</v>
      </c>
      <c r="F119" s="45"/>
      <c r="G119" s="100">
        <v>6.5</v>
      </c>
      <c r="H119" s="47">
        <f t="shared" si="2"/>
        <v>-65</v>
      </c>
      <c r="I119" s="36"/>
      <c r="J119" s="36"/>
      <c r="K119" s="36"/>
      <c r="L119" s="36"/>
    </row>
    <row r="120" spans="1:12" ht="13.5" customHeight="1">
      <c r="A120" s="35"/>
      <c r="B120" s="44"/>
      <c r="C120" s="43" t="s">
        <v>78</v>
      </c>
      <c r="D120" s="43">
        <v>-4</v>
      </c>
      <c r="E120" s="94">
        <v>6</v>
      </c>
      <c r="F120" s="45"/>
      <c r="G120" s="100">
        <v>5</v>
      </c>
      <c r="H120" s="47">
        <f t="shared" si="2"/>
        <v>-120</v>
      </c>
      <c r="I120" s="36"/>
      <c r="J120" s="36"/>
      <c r="K120" s="36"/>
      <c r="L120" s="36"/>
    </row>
    <row r="121" spans="1:12" ht="13.5" customHeight="1">
      <c r="A121" s="35"/>
      <c r="B121" s="44"/>
      <c r="C121" s="43" t="s">
        <v>78</v>
      </c>
      <c r="D121" s="43">
        <v>-4</v>
      </c>
      <c r="E121" s="94">
        <v>4</v>
      </c>
      <c r="F121" s="45"/>
      <c r="G121" s="100">
        <v>5</v>
      </c>
      <c r="H121" s="47">
        <f t="shared" si="2"/>
        <v>-80</v>
      </c>
      <c r="I121" s="36"/>
      <c r="J121" s="36"/>
      <c r="K121" s="36"/>
      <c r="L121" s="36"/>
    </row>
    <row r="122" spans="1:12" ht="15">
      <c r="A122" s="35"/>
      <c r="B122" s="36"/>
      <c r="C122" s="36"/>
      <c r="D122" s="37"/>
      <c r="E122" s="92"/>
      <c r="F122" s="38"/>
      <c r="G122" s="99"/>
      <c r="H122" s="41">
        <f>SUM(H102:H121)</f>
        <v>4494.4375</v>
      </c>
      <c r="I122" s="41">
        <f>H122</f>
        <v>4494.4375</v>
      </c>
      <c r="J122" s="41" t="s">
        <v>21</v>
      </c>
      <c r="K122" s="41"/>
      <c r="L122" s="41">
        <f>I122*K122</f>
        <v>0</v>
      </c>
    </row>
    <row r="123" spans="1:12" ht="13.5" customHeight="1">
      <c r="A123" s="35"/>
      <c r="B123" s="36"/>
      <c r="C123" s="36"/>
      <c r="D123" s="37"/>
      <c r="E123" s="92"/>
      <c r="F123" s="38"/>
      <c r="G123" s="99"/>
      <c r="H123" s="39"/>
      <c r="I123" s="39"/>
      <c r="J123" s="36"/>
      <c r="K123" s="36"/>
      <c r="L123" s="36"/>
    </row>
    <row r="124" spans="1:12" s="28" customFormat="1" ht="13.5" customHeight="1">
      <c r="A124" s="52">
        <f>A100+1</f>
        <v>14</v>
      </c>
      <c r="B124" s="155" t="s">
        <v>54</v>
      </c>
      <c r="C124" s="155"/>
      <c r="D124" s="155"/>
      <c r="E124" s="155"/>
      <c r="F124" s="155"/>
      <c r="G124" s="155"/>
      <c r="H124" s="155"/>
      <c r="I124" s="155"/>
      <c r="J124" s="155"/>
      <c r="K124" s="53"/>
      <c r="L124" s="53"/>
    </row>
    <row r="125" spans="1:12" s="14" customFormat="1" ht="13.5" customHeight="1">
      <c r="A125" s="42"/>
      <c r="B125" s="50" t="s">
        <v>1</v>
      </c>
      <c r="C125" s="50"/>
      <c r="D125" s="50" t="s">
        <v>7</v>
      </c>
      <c r="E125" s="50" t="s">
        <v>2</v>
      </c>
      <c r="F125" s="50" t="s">
        <v>3</v>
      </c>
      <c r="G125" s="50" t="s">
        <v>8</v>
      </c>
      <c r="H125" s="50" t="s">
        <v>9</v>
      </c>
      <c r="I125" s="50" t="s">
        <v>10</v>
      </c>
      <c r="J125" s="50" t="s">
        <v>5</v>
      </c>
      <c r="K125" s="47"/>
      <c r="L125" s="47"/>
    </row>
    <row r="126" spans="1:12" s="28" customFormat="1" ht="13.5" customHeight="1">
      <c r="A126" s="52"/>
      <c r="B126" s="54"/>
      <c r="C126" s="53"/>
      <c r="D126" s="53"/>
      <c r="E126" s="96"/>
      <c r="F126" s="55"/>
      <c r="G126" s="101"/>
      <c r="H126" s="56"/>
      <c r="I126" s="53"/>
      <c r="J126" s="53"/>
      <c r="K126" s="53"/>
      <c r="L126" s="53"/>
    </row>
    <row r="127" spans="1:12" s="28" customFormat="1" ht="13.5" customHeight="1">
      <c r="A127" s="52"/>
      <c r="B127" s="57"/>
      <c r="C127" s="44" t="s">
        <v>27</v>
      </c>
      <c r="D127" s="43">
        <v>1</v>
      </c>
      <c r="E127" s="95">
        <v>27.5</v>
      </c>
      <c r="F127" s="45">
        <v>9.375</v>
      </c>
      <c r="G127" s="100">
        <f>2/12</f>
        <v>0.16666666666666666</v>
      </c>
      <c r="H127" s="47">
        <f>F127*E127*D127*G127</f>
        <v>42.96875</v>
      </c>
      <c r="I127" s="53"/>
      <c r="J127" s="53"/>
      <c r="K127" s="53"/>
      <c r="L127" s="53"/>
    </row>
    <row r="128" spans="1:12" s="28" customFormat="1" ht="13.5" customHeight="1">
      <c r="A128" s="52"/>
      <c r="B128" s="57"/>
      <c r="C128" s="43" t="s">
        <v>42</v>
      </c>
      <c r="D128" s="43">
        <v>1</v>
      </c>
      <c r="E128" s="95">
        <v>12</v>
      </c>
      <c r="F128" s="45">
        <v>12</v>
      </c>
      <c r="G128" s="100">
        <f t="shared" ref="G128:G131" si="3">2/12</f>
        <v>0.16666666666666666</v>
      </c>
      <c r="H128" s="47">
        <f t="shared" ref="H128:H132" si="4">F128*E128*D128*G128</f>
        <v>24</v>
      </c>
      <c r="I128" s="53"/>
      <c r="J128" s="53"/>
      <c r="K128" s="53"/>
      <c r="L128" s="53"/>
    </row>
    <row r="129" spans="1:12" s="28" customFormat="1" ht="13.5" customHeight="1">
      <c r="A129" s="52"/>
      <c r="B129" s="57"/>
      <c r="C129" s="43" t="s">
        <v>42</v>
      </c>
      <c r="D129" s="43">
        <v>1</v>
      </c>
      <c r="E129" s="95">
        <v>14</v>
      </c>
      <c r="F129" s="45">
        <v>12</v>
      </c>
      <c r="G129" s="100">
        <f t="shared" si="3"/>
        <v>0.16666666666666666</v>
      </c>
      <c r="H129" s="47">
        <f t="shared" si="4"/>
        <v>28</v>
      </c>
      <c r="I129" s="53"/>
      <c r="J129" s="53"/>
      <c r="K129" s="53"/>
      <c r="L129" s="53"/>
    </row>
    <row r="130" spans="1:12" s="28" customFormat="1" ht="13.5" customHeight="1">
      <c r="A130" s="52"/>
      <c r="B130" s="54"/>
      <c r="C130" s="43" t="s">
        <v>42</v>
      </c>
      <c r="D130" s="43">
        <v>1</v>
      </c>
      <c r="E130" s="95">
        <v>14</v>
      </c>
      <c r="F130" s="45">
        <v>16</v>
      </c>
      <c r="G130" s="100">
        <f t="shared" si="3"/>
        <v>0.16666666666666666</v>
      </c>
      <c r="H130" s="47">
        <f t="shared" si="4"/>
        <v>37.333333333333329</v>
      </c>
      <c r="I130" s="53"/>
      <c r="J130" s="53"/>
      <c r="K130" s="53"/>
      <c r="L130" s="53"/>
    </row>
    <row r="131" spans="1:12" s="28" customFormat="1" ht="13.5" customHeight="1">
      <c r="A131" s="52"/>
      <c r="B131" s="57"/>
      <c r="C131" s="43" t="s">
        <v>70</v>
      </c>
      <c r="D131" s="43">
        <v>2</v>
      </c>
      <c r="E131" s="95">
        <v>6.75</v>
      </c>
      <c r="F131" s="45">
        <v>5</v>
      </c>
      <c r="G131" s="100">
        <f t="shared" si="3"/>
        <v>0.16666666666666666</v>
      </c>
      <c r="H131" s="47">
        <f t="shared" si="4"/>
        <v>11.25</v>
      </c>
      <c r="I131" s="53"/>
      <c r="J131" s="53"/>
      <c r="K131" s="53"/>
      <c r="L131" s="53"/>
    </row>
    <row r="132" spans="1:12" s="28" customFormat="1" ht="13.5" customHeight="1">
      <c r="A132" s="52"/>
      <c r="B132" s="57"/>
      <c r="C132" s="43" t="s">
        <v>70</v>
      </c>
      <c r="D132" s="43">
        <v>2</v>
      </c>
      <c r="E132" s="95">
        <v>5</v>
      </c>
      <c r="F132" s="45">
        <v>4</v>
      </c>
      <c r="G132" s="100">
        <f>2/12</f>
        <v>0.16666666666666666</v>
      </c>
      <c r="H132" s="47">
        <f t="shared" si="4"/>
        <v>6.6666666666666661</v>
      </c>
      <c r="I132" s="53"/>
      <c r="J132" s="53"/>
      <c r="K132" s="53"/>
      <c r="L132" s="53"/>
    </row>
    <row r="133" spans="1:12" ht="15">
      <c r="A133" s="35"/>
      <c r="B133" s="36"/>
      <c r="C133" s="36"/>
      <c r="D133" s="37"/>
      <c r="E133" s="92"/>
      <c r="F133" s="38"/>
      <c r="G133" s="99"/>
      <c r="H133" s="41">
        <f>SUM(H126:H132)</f>
        <v>150.21874999999997</v>
      </c>
      <c r="I133" s="41">
        <f>H133</f>
        <v>150.21874999999997</v>
      </c>
      <c r="J133" s="41" t="s">
        <v>16</v>
      </c>
      <c r="K133" s="41"/>
      <c r="L133" s="41">
        <f>I133*K133</f>
        <v>0</v>
      </c>
    </row>
    <row r="134" spans="1:12" s="14" customFormat="1" ht="13.5" customHeight="1">
      <c r="A134" s="42"/>
      <c r="B134" s="43"/>
      <c r="C134" s="43"/>
      <c r="D134" s="50"/>
      <c r="E134" s="94"/>
      <c r="F134" s="45"/>
      <c r="G134" s="100"/>
      <c r="H134" s="39"/>
      <c r="I134" s="39"/>
      <c r="J134" s="43"/>
      <c r="K134" s="47"/>
      <c r="L134" s="47"/>
    </row>
    <row r="135" spans="1:12" ht="29.25" customHeight="1">
      <c r="A135" s="35">
        <f>A124+1</f>
        <v>15</v>
      </c>
      <c r="B135" s="154" t="s">
        <v>147</v>
      </c>
      <c r="C135" s="154"/>
      <c r="D135" s="154"/>
      <c r="E135" s="154"/>
      <c r="F135" s="154"/>
      <c r="G135" s="154"/>
      <c r="H135" s="154"/>
      <c r="I135" s="143"/>
      <c r="J135" s="144"/>
      <c r="K135" s="36"/>
      <c r="L135" s="36"/>
    </row>
    <row r="136" spans="1:12" s="13" customFormat="1" ht="13.5" customHeight="1">
      <c r="A136" s="35"/>
      <c r="B136" s="35" t="s">
        <v>1</v>
      </c>
      <c r="C136" s="35"/>
      <c r="D136" s="35" t="s">
        <v>7</v>
      </c>
      <c r="E136" s="35" t="s">
        <v>2</v>
      </c>
      <c r="F136" s="35" t="s">
        <v>3</v>
      </c>
      <c r="G136" s="35" t="s">
        <v>8</v>
      </c>
      <c r="H136" s="35" t="s">
        <v>9</v>
      </c>
      <c r="I136" s="35" t="s">
        <v>10</v>
      </c>
      <c r="J136" s="35" t="s">
        <v>5</v>
      </c>
      <c r="K136" s="35" t="s">
        <v>39</v>
      </c>
      <c r="L136" s="35" t="s">
        <v>30</v>
      </c>
    </row>
    <row r="137" spans="1:12" ht="13.5" customHeight="1">
      <c r="A137" s="35"/>
      <c r="B137" s="40"/>
      <c r="C137" s="36"/>
      <c r="D137" s="36"/>
      <c r="E137" s="93"/>
      <c r="F137" s="38"/>
      <c r="G137" s="37"/>
      <c r="H137" s="38"/>
      <c r="I137" s="36"/>
      <c r="J137" s="36"/>
      <c r="K137" s="36"/>
      <c r="L137" s="36"/>
    </row>
    <row r="138" spans="1:12" ht="13.5" customHeight="1">
      <c r="A138" s="35"/>
      <c r="B138" s="40"/>
      <c r="C138" s="40" t="s">
        <v>27</v>
      </c>
      <c r="D138" s="36">
        <v>1</v>
      </c>
      <c r="E138" s="93">
        <v>27.5</v>
      </c>
      <c r="F138" s="38">
        <v>9.375</v>
      </c>
      <c r="G138" s="99"/>
      <c r="H138" s="49">
        <f t="shared" ref="H138:H143" si="5">F138*E138*D138</f>
        <v>257.8125</v>
      </c>
      <c r="I138" s="36"/>
      <c r="J138" s="36"/>
      <c r="K138" s="36"/>
      <c r="L138" s="36"/>
    </row>
    <row r="139" spans="1:12" ht="13.5" customHeight="1">
      <c r="A139" s="35"/>
      <c r="B139" s="40"/>
      <c r="C139" s="36" t="s">
        <v>42</v>
      </c>
      <c r="D139" s="36">
        <v>1</v>
      </c>
      <c r="E139" s="93">
        <v>12</v>
      </c>
      <c r="F139" s="38">
        <v>12</v>
      </c>
      <c r="G139" s="99"/>
      <c r="H139" s="49">
        <f t="shared" si="5"/>
        <v>144</v>
      </c>
      <c r="I139" s="36"/>
      <c r="J139" s="36"/>
      <c r="K139" s="36"/>
      <c r="L139" s="36"/>
    </row>
    <row r="140" spans="1:12" ht="13.5" customHeight="1">
      <c r="A140" s="35"/>
      <c r="B140" s="40"/>
      <c r="C140" s="36" t="s">
        <v>42</v>
      </c>
      <c r="D140" s="36">
        <v>1</v>
      </c>
      <c r="E140" s="93">
        <v>14</v>
      </c>
      <c r="F140" s="38">
        <v>12</v>
      </c>
      <c r="G140" s="99"/>
      <c r="H140" s="49">
        <f t="shared" si="5"/>
        <v>168</v>
      </c>
      <c r="I140" s="36"/>
      <c r="J140" s="36"/>
      <c r="K140" s="36"/>
      <c r="L140" s="36"/>
    </row>
    <row r="141" spans="1:12" ht="13.5" customHeight="1">
      <c r="A141" s="35"/>
      <c r="B141" s="40"/>
      <c r="C141" s="36" t="s">
        <v>42</v>
      </c>
      <c r="D141" s="36">
        <v>1</v>
      </c>
      <c r="E141" s="93">
        <v>14</v>
      </c>
      <c r="F141" s="38">
        <v>16</v>
      </c>
      <c r="G141" s="99"/>
      <c r="H141" s="49">
        <f t="shared" si="5"/>
        <v>224</v>
      </c>
      <c r="I141" s="36"/>
      <c r="J141" s="36"/>
      <c r="K141" s="36"/>
      <c r="L141" s="36"/>
    </row>
    <row r="142" spans="1:12" ht="13.5" customHeight="1">
      <c r="A142" s="35"/>
      <c r="B142" s="40"/>
      <c r="C142" s="36" t="s">
        <v>70</v>
      </c>
      <c r="D142" s="36">
        <v>2</v>
      </c>
      <c r="E142" s="93">
        <v>6.75</v>
      </c>
      <c r="F142" s="38">
        <v>5</v>
      </c>
      <c r="G142" s="99"/>
      <c r="H142" s="49">
        <f t="shared" si="5"/>
        <v>67.5</v>
      </c>
      <c r="I142" s="36"/>
      <c r="J142" s="36"/>
      <c r="K142" s="36"/>
      <c r="L142" s="36"/>
    </row>
    <row r="143" spans="1:12" ht="13.5" customHeight="1">
      <c r="A143" s="35"/>
      <c r="B143" s="40"/>
      <c r="C143" s="36" t="s">
        <v>70</v>
      </c>
      <c r="D143" s="36">
        <v>2</v>
      </c>
      <c r="E143" s="93">
        <v>5</v>
      </c>
      <c r="F143" s="38">
        <v>4</v>
      </c>
      <c r="G143" s="99"/>
      <c r="H143" s="49">
        <f t="shared" si="5"/>
        <v>40</v>
      </c>
      <c r="I143" s="36"/>
      <c r="J143" s="36"/>
      <c r="K143" s="36"/>
      <c r="L143" s="36"/>
    </row>
    <row r="144" spans="1:12" ht="15">
      <c r="A144" s="35"/>
      <c r="B144" s="36"/>
      <c r="C144" s="36"/>
      <c r="D144" s="37"/>
      <c r="E144" s="92"/>
      <c r="F144" s="38"/>
      <c r="G144" s="99"/>
      <c r="H144" s="41">
        <f>SUM(H137:H143)</f>
        <v>901.3125</v>
      </c>
      <c r="I144" s="41">
        <f>H144</f>
        <v>901.3125</v>
      </c>
      <c r="J144" s="41" t="s">
        <v>21</v>
      </c>
      <c r="K144" s="41"/>
      <c r="L144" s="41">
        <f>I144*K144</f>
        <v>0</v>
      </c>
    </row>
    <row r="145" spans="1:12" ht="13.5" customHeight="1">
      <c r="A145" s="35"/>
      <c r="B145" s="36"/>
      <c r="C145" s="36"/>
      <c r="D145" s="37"/>
      <c r="E145" s="92"/>
      <c r="F145" s="38"/>
      <c r="G145" s="99"/>
      <c r="H145" s="39"/>
      <c r="I145" s="39"/>
      <c r="J145" s="36"/>
      <c r="K145" s="36"/>
      <c r="L145" s="36"/>
    </row>
    <row r="146" spans="1:12" s="14" customFormat="1" ht="28.5" customHeight="1">
      <c r="A146" s="42">
        <f>A135+1</f>
        <v>16</v>
      </c>
      <c r="B146" s="142" t="s">
        <v>96</v>
      </c>
      <c r="C146" s="142"/>
      <c r="D146" s="142"/>
      <c r="E146" s="142"/>
      <c r="F146" s="142"/>
      <c r="G146" s="142"/>
      <c r="H146" s="142"/>
      <c r="I146" s="152"/>
      <c r="J146" s="153"/>
      <c r="K146" s="43"/>
      <c r="L146" s="43"/>
    </row>
    <row r="147" spans="1:12" s="26" customFormat="1" ht="13.5" customHeight="1">
      <c r="A147" s="42"/>
      <c r="B147" s="42" t="s">
        <v>1</v>
      </c>
      <c r="C147" s="42"/>
      <c r="D147" s="42" t="s">
        <v>7</v>
      </c>
      <c r="E147" s="42" t="s">
        <v>2</v>
      </c>
      <c r="F147" s="42" t="s">
        <v>3</v>
      </c>
      <c r="G147" s="42" t="s">
        <v>8</v>
      </c>
      <c r="H147" s="42" t="s">
        <v>9</v>
      </c>
      <c r="I147" s="42" t="s">
        <v>10</v>
      </c>
      <c r="J147" s="42" t="s">
        <v>5</v>
      </c>
      <c r="K147" s="42" t="s">
        <v>39</v>
      </c>
      <c r="L147" s="42" t="s">
        <v>30</v>
      </c>
    </row>
    <row r="148" spans="1:12" s="14" customFormat="1" ht="13.5" customHeight="1">
      <c r="A148" s="42"/>
      <c r="B148" s="44"/>
      <c r="C148" s="43"/>
      <c r="D148" s="43"/>
      <c r="E148" s="95"/>
      <c r="F148" s="45"/>
      <c r="G148" s="50"/>
      <c r="H148" s="45"/>
      <c r="I148" s="43"/>
      <c r="J148" s="43"/>
      <c r="K148" s="43"/>
      <c r="L148" s="43"/>
    </row>
    <row r="149" spans="1:12" s="14" customFormat="1" ht="13.5" customHeight="1">
      <c r="A149" s="42"/>
      <c r="B149" s="44" t="s">
        <v>27</v>
      </c>
      <c r="C149" s="43" t="s">
        <v>86</v>
      </c>
      <c r="D149" s="43">
        <v>1</v>
      </c>
      <c r="E149" s="95">
        <v>27.5</v>
      </c>
      <c r="F149" s="45">
        <v>9.3800000000000008</v>
      </c>
      <c r="G149" s="100"/>
      <c r="H149" s="47">
        <f>F149*E149*D149</f>
        <v>257.95000000000005</v>
      </c>
      <c r="I149" s="43"/>
      <c r="J149" s="43"/>
      <c r="K149" s="43"/>
      <c r="L149" s="43"/>
    </row>
    <row r="150" spans="1:12" s="14" customFormat="1" ht="13.5" customHeight="1">
      <c r="A150" s="42"/>
      <c r="B150" s="44"/>
      <c r="C150" s="43" t="s">
        <v>85</v>
      </c>
      <c r="D150" s="43">
        <v>5</v>
      </c>
      <c r="E150" s="95">
        <v>8.8330000000000002</v>
      </c>
      <c r="F150" s="45">
        <v>1</v>
      </c>
      <c r="G150" s="100"/>
      <c r="H150" s="47">
        <f>F150*E150*D150</f>
        <v>44.164999999999999</v>
      </c>
      <c r="I150" s="43"/>
      <c r="J150" s="43"/>
      <c r="K150" s="43"/>
      <c r="L150" s="43"/>
    </row>
    <row r="151" spans="1:12" s="14" customFormat="1" ht="13.5" customHeight="1">
      <c r="A151" s="42"/>
      <c r="B151" s="44"/>
      <c r="C151" s="43" t="s">
        <v>53</v>
      </c>
      <c r="D151" s="43">
        <v>5</v>
      </c>
      <c r="E151" s="95">
        <v>8.8330000000000002</v>
      </c>
      <c r="F151" s="45">
        <v>0.5</v>
      </c>
      <c r="G151" s="100"/>
      <c r="H151" s="47">
        <f>F151*E151*D151</f>
        <v>22.0825</v>
      </c>
      <c r="I151" s="43"/>
      <c r="J151" s="43"/>
      <c r="K151" s="43"/>
      <c r="L151" s="43"/>
    </row>
    <row r="152" spans="1:12" s="14" customFormat="1" ht="13.5" customHeight="1">
      <c r="A152" s="42"/>
      <c r="B152" s="44"/>
      <c r="C152" s="43"/>
      <c r="D152" s="43"/>
      <c r="E152" s="94"/>
      <c r="F152" s="45"/>
      <c r="G152" s="100"/>
      <c r="H152" s="47"/>
      <c r="I152" s="43"/>
      <c r="J152" s="43"/>
      <c r="K152" s="43"/>
      <c r="L152" s="43"/>
    </row>
    <row r="153" spans="1:12" ht="15">
      <c r="A153" s="35"/>
      <c r="B153" s="36"/>
      <c r="C153" s="36"/>
      <c r="D153" s="37"/>
      <c r="E153" s="92"/>
      <c r="F153" s="38"/>
      <c r="G153" s="99"/>
      <c r="H153" s="41">
        <f>SUM(H148:H152)</f>
        <v>324.19750000000005</v>
      </c>
      <c r="I153" s="41">
        <f>H153</f>
        <v>324.19750000000005</v>
      </c>
      <c r="J153" s="41" t="s">
        <v>17</v>
      </c>
      <c r="K153" s="41"/>
      <c r="L153" s="41">
        <f>I153*K153</f>
        <v>0</v>
      </c>
    </row>
    <row r="154" spans="1:12" s="14" customFormat="1" ht="13.5" customHeight="1">
      <c r="A154" s="42"/>
      <c r="B154" s="43"/>
      <c r="C154" s="43"/>
      <c r="D154" s="50"/>
      <c r="E154" s="94"/>
      <c r="F154" s="45"/>
      <c r="G154" s="100"/>
      <c r="H154" s="39"/>
      <c r="I154" s="39"/>
      <c r="J154" s="43"/>
      <c r="K154" s="43"/>
      <c r="L154" s="43"/>
    </row>
    <row r="155" spans="1:12" s="14" customFormat="1" ht="13.5" customHeight="1">
      <c r="A155" s="42">
        <f>A146+1</f>
        <v>17</v>
      </c>
      <c r="B155" s="142" t="s">
        <v>36</v>
      </c>
      <c r="C155" s="142"/>
      <c r="D155" s="142"/>
      <c r="E155" s="142"/>
      <c r="F155" s="142"/>
      <c r="G155" s="142"/>
      <c r="H155" s="142"/>
      <c r="I155" s="152"/>
      <c r="J155" s="153"/>
      <c r="K155" s="43"/>
      <c r="L155" s="43"/>
    </row>
    <row r="156" spans="1:12" s="26" customFormat="1" ht="13.5" customHeight="1">
      <c r="A156" s="42"/>
      <c r="B156" s="42" t="s">
        <v>1</v>
      </c>
      <c r="C156" s="42"/>
      <c r="D156" s="42" t="s">
        <v>7</v>
      </c>
      <c r="E156" s="42" t="s">
        <v>2</v>
      </c>
      <c r="F156" s="42" t="s">
        <v>3</v>
      </c>
      <c r="G156" s="42" t="s">
        <v>8</v>
      </c>
      <c r="H156" s="42" t="s">
        <v>9</v>
      </c>
      <c r="I156" s="42" t="s">
        <v>10</v>
      </c>
      <c r="J156" s="42" t="s">
        <v>5</v>
      </c>
      <c r="K156" s="42" t="s">
        <v>39</v>
      </c>
      <c r="L156" s="42" t="s">
        <v>30</v>
      </c>
    </row>
    <row r="157" spans="1:12" s="14" customFormat="1" ht="13.5" customHeight="1">
      <c r="A157" s="95"/>
      <c r="B157" s="44"/>
      <c r="C157" s="43"/>
      <c r="D157" s="43"/>
      <c r="E157" s="95"/>
      <c r="F157" s="45"/>
      <c r="G157" s="50"/>
      <c r="H157" s="45"/>
      <c r="I157" s="43"/>
      <c r="J157" s="43"/>
      <c r="K157" s="43"/>
      <c r="L157" s="43"/>
    </row>
    <row r="158" spans="1:12" s="14" customFormat="1" ht="13.5" customHeight="1">
      <c r="A158" s="42"/>
      <c r="B158" s="44" t="s">
        <v>24</v>
      </c>
      <c r="C158" s="43" t="s">
        <v>19</v>
      </c>
      <c r="D158" s="51">
        <v>2</v>
      </c>
      <c r="E158" s="94">
        <v>16</v>
      </c>
      <c r="F158" s="45"/>
      <c r="G158" s="100">
        <v>11</v>
      </c>
      <c r="H158" s="47">
        <f>G158*E158*D158</f>
        <v>352</v>
      </c>
      <c r="I158" s="43"/>
      <c r="J158" s="43"/>
      <c r="K158" s="43"/>
      <c r="L158" s="43"/>
    </row>
    <row r="159" spans="1:12" s="14" customFormat="1" ht="13.5" customHeight="1">
      <c r="A159" s="42"/>
      <c r="B159" s="44"/>
      <c r="C159" s="43"/>
      <c r="D159" s="51">
        <v>4</v>
      </c>
      <c r="E159" s="94">
        <v>14</v>
      </c>
      <c r="F159" s="45"/>
      <c r="G159" s="100">
        <v>11</v>
      </c>
      <c r="H159" s="47">
        <f>G159*E159*D159</f>
        <v>616</v>
      </c>
      <c r="I159" s="43"/>
      <c r="J159" s="43"/>
      <c r="K159" s="43"/>
      <c r="L159" s="43"/>
    </row>
    <row r="160" spans="1:12" s="14" customFormat="1" ht="13.5" customHeight="1">
      <c r="A160" s="42"/>
      <c r="B160" s="44"/>
      <c r="C160" s="43"/>
      <c r="D160" s="51">
        <v>6</v>
      </c>
      <c r="E160" s="94">
        <v>12</v>
      </c>
      <c r="F160" s="45"/>
      <c r="G160" s="100">
        <v>11</v>
      </c>
      <c r="H160" s="47">
        <f>G160*E160*D160</f>
        <v>792</v>
      </c>
      <c r="I160" s="43"/>
      <c r="J160" s="43"/>
      <c r="K160" s="43"/>
      <c r="L160" s="43"/>
    </row>
    <row r="161" spans="1:12" s="14" customFormat="1" ht="13.5" customHeight="1">
      <c r="A161" s="42"/>
      <c r="B161" s="44"/>
      <c r="C161" s="43"/>
      <c r="D161" s="51">
        <v>8</v>
      </c>
      <c r="E161" s="94">
        <v>5</v>
      </c>
      <c r="F161" s="45"/>
      <c r="G161" s="100">
        <v>6</v>
      </c>
      <c r="H161" s="47">
        <f>G161*E161*D161</f>
        <v>240</v>
      </c>
      <c r="I161" s="43"/>
      <c r="J161" s="43"/>
      <c r="K161" s="43"/>
      <c r="L161" s="43"/>
    </row>
    <row r="162" spans="1:12" s="14" customFormat="1" ht="13.5" customHeight="1">
      <c r="A162" s="42"/>
      <c r="B162" s="44"/>
      <c r="C162" s="43"/>
      <c r="D162" s="51">
        <v>4</v>
      </c>
      <c r="E162" s="94">
        <v>6.75</v>
      </c>
      <c r="F162" s="45"/>
      <c r="G162" s="100">
        <v>6</v>
      </c>
      <c r="H162" s="47">
        <f>G162*E162*D162</f>
        <v>162</v>
      </c>
      <c r="I162" s="43"/>
      <c r="J162" s="43"/>
      <c r="K162" s="43"/>
      <c r="L162" s="43"/>
    </row>
    <row r="163" spans="1:12" s="14" customFormat="1" ht="13.5" customHeight="1">
      <c r="A163" s="42"/>
      <c r="B163" s="44"/>
      <c r="C163" s="43"/>
      <c r="D163" s="51">
        <v>4</v>
      </c>
      <c r="E163" s="94">
        <v>4</v>
      </c>
      <c r="F163" s="45"/>
      <c r="G163" s="100">
        <v>6</v>
      </c>
      <c r="H163" s="47">
        <f t="shared" ref="H163:H164" si="6">G163*E163*D163</f>
        <v>96</v>
      </c>
      <c r="I163" s="43"/>
      <c r="J163" s="43"/>
      <c r="K163" s="43"/>
      <c r="L163" s="43"/>
    </row>
    <row r="164" spans="1:12" s="14" customFormat="1" ht="13.5" customHeight="1">
      <c r="A164" s="42"/>
      <c r="B164" s="44"/>
      <c r="C164" s="43"/>
      <c r="D164" s="51">
        <v>1</v>
      </c>
      <c r="E164" s="94">
        <v>36.875</v>
      </c>
      <c r="F164" s="45"/>
      <c r="G164" s="100">
        <v>11</v>
      </c>
      <c r="H164" s="47">
        <f t="shared" si="6"/>
        <v>405.625</v>
      </c>
      <c r="I164" s="43"/>
      <c r="J164" s="43"/>
      <c r="K164" s="43"/>
      <c r="L164" s="43"/>
    </row>
    <row r="165" spans="1:12" s="14" customFormat="1" ht="13.5" customHeight="1">
      <c r="A165" s="42"/>
      <c r="B165" s="43" t="s">
        <v>25</v>
      </c>
      <c r="C165" s="43" t="s">
        <v>80</v>
      </c>
      <c r="D165" s="51">
        <v>1</v>
      </c>
      <c r="E165" s="94">
        <v>14</v>
      </c>
      <c r="F165" s="45">
        <v>16</v>
      </c>
      <c r="G165" s="100"/>
      <c r="H165" s="47">
        <f>D165*E165*F165</f>
        <v>224</v>
      </c>
      <c r="I165" s="43"/>
      <c r="J165" s="43"/>
      <c r="K165" s="43"/>
      <c r="L165" s="43"/>
    </row>
    <row r="166" spans="1:12" s="14" customFormat="1" ht="13.5" customHeight="1">
      <c r="A166" s="42"/>
      <c r="B166" s="44"/>
      <c r="C166" s="43" t="s">
        <v>81</v>
      </c>
      <c r="D166" s="51">
        <v>1</v>
      </c>
      <c r="E166" s="94">
        <v>14</v>
      </c>
      <c r="F166" s="45">
        <v>12</v>
      </c>
      <c r="G166" s="100"/>
      <c r="H166" s="47">
        <f>D166*E166*F166</f>
        <v>168</v>
      </c>
      <c r="I166" s="43"/>
      <c r="J166" s="43"/>
      <c r="K166" s="43"/>
      <c r="L166" s="43"/>
    </row>
    <row r="167" spans="1:12" s="14" customFormat="1" ht="13.5" customHeight="1">
      <c r="A167" s="42"/>
      <c r="B167" s="44"/>
      <c r="C167" s="43" t="s">
        <v>82</v>
      </c>
      <c r="D167" s="51">
        <v>1</v>
      </c>
      <c r="E167" s="94">
        <v>12</v>
      </c>
      <c r="F167" s="45">
        <v>12</v>
      </c>
      <c r="G167" s="100"/>
      <c r="H167" s="47">
        <f>D167*E167*F167</f>
        <v>144</v>
      </c>
      <c r="I167" s="43"/>
      <c r="J167" s="43"/>
      <c r="K167" s="43"/>
      <c r="L167" s="43"/>
    </row>
    <row r="168" spans="1:12" s="14" customFormat="1" ht="13.5" customHeight="1">
      <c r="A168" s="42"/>
      <c r="B168" s="44"/>
      <c r="C168" s="43" t="s">
        <v>27</v>
      </c>
      <c r="D168" s="51">
        <v>1</v>
      </c>
      <c r="E168" s="94">
        <v>27.5</v>
      </c>
      <c r="F168" s="45">
        <v>9.375</v>
      </c>
      <c r="G168" s="100"/>
      <c r="H168" s="47">
        <f>D168*E168*F168</f>
        <v>257.8125</v>
      </c>
      <c r="I168" s="43"/>
      <c r="J168" s="43"/>
      <c r="K168" s="43"/>
      <c r="L168" s="43"/>
    </row>
    <row r="169" spans="1:12" s="14" customFormat="1" ht="13.5" customHeight="1">
      <c r="A169" s="42"/>
      <c r="B169" s="44" t="s">
        <v>23</v>
      </c>
      <c r="C169" s="43" t="s">
        <v>60</v>
      </c>
      <c r="D169" s="43">
        <v>-4</v>
      </c>
      <c r="E169" s="94">
        <v>4</v>
      </c>
      <c r="F169" s="45"/>
      <c r="G169" s="100">
        <v>8</v>
      </c>
      <c r="H169" s="47">
        <f>G169*E169*D169</f>
        <v>-128</v>
      </c>
      <c r="I169" s="43"/>
      <c r="J169" s="43"/>
      <c r="K169" s="43"/>
      <c r="L169" s="43"/>
    </row>
    <row r="170" spans="1:12" s="14" customFormat="1" ht="13.5" customHeight="1">
      <c r="A170" s="42"/>
      <c r="B170" s="44"/>
      <c r="C170" s="43" t="s">
        <v>60</v>
      </c>
      <c r="D170" s="43">
        <v>-2</v>
      </c>
      <c r="E170" s="94">
        <v>3</v>
      </c>
      <c r="F170" s="45"/>
      <c r="G170" s="100">
        <v>8</v>
      </c>
      <c r="H170" s="47">
        <f>G170*E170*D170</f>
        <v>-48</v>
      </c>
      <c r="I170" s="43"/>
      <c r="J170" s="43"/>
      <c r="K170" s="43"/>
      <c r="L170" s="43"/>
    </row>
    <row r="171" spans="1:12" s="14" customFormat="1" ht="13.5" customHeight="1">
      <c r="A171" s="42"/>
      <c r="B171" s="44"/>
      <c r="C171" s="43" t="s">
        <v>60</v>
      </c>
      <c r="D171" s="43">
        <v>-2</v>
      </c>
      <c r="E171" s="94">
        <v>5</v>
      </c>
      <c r="F171" s="45"/>
      <c r="G171" s="100">
        <v>8</v>
      </c>
      <c r="H171" s="47">
        <f t="shared" ref="H171:H177" si="7">G171*E171*D171</f>
        <v>-80</v>
      </c>
      <c r="I171" s="43"/>
      <c r="J171" s="43"/>
      <c r="K171" s="43"/>
      <c r="L171" s="43"/>
    </row>
    <row r="172" spans="1:12" s="14" customFormat="1" ht="13.5" customHeight="1">
      <c r="A172" s="42"/>
      <c r="B172" s="44"/>
      <c r="C172" s="43" t="s">
        <v>61</v>
      </c>
      <c r="D172" s="43">
        <v>-4</v>
      </c>
      <c r="E172" s="94">
        <v>3</v>
      </c>
      <c r="F172" s="45"/>
      <c r="G172" s="100">
        <v>6.5</v>
      </c>
      <c r="H172" s="47">
        <f t="shared" si="7"/>
        <v>-78</v>
      </c>
      <c r="I172" s="43"/>
      <c r="J172" s="43"/>
      <c r="K172" s="43"/>
      <c r="L172" s="43"/>
    </row>
    <row r="173" spans="1:12" s="14" customFormat="1" ht="13.5" customHeight="1">
      <c r="A173" s="42"/>
      <c r="B173" s="44"/>
      <c r="C173" s="43" t="s">
        <v>61</v>
      </c>
      <c r="D173" s="43">
        <v>-4</v>
      </c>
      <c r="E173" s="94">
        <v>2.5</v>
      </c>
      <c r="F173" s="45"/>
      <c r="G173" s="100">
        <v>6.5</v>
      </c>
      <c r="H173" s="47">
        <f t="shared" si="7"/>
        <v>-65</v>
      </c>
      <c r="I173" s="43"/>
      <c r="J173" s="43"/>
      <c r="K173" s="43"/>
      <c r="L173" s="43"/>
    </row>
    <row r="174" spans="1:12" s="14" customFormat="1" ht="13.5" customHeight="1">
      <c r="A174" s="42"/>
      <c r="B174" s="44"/>
      <c r="C174" s="43" t="s">
        <v>78</v>
      </c>
      <c r="D174" s="43">
        <v>-3</v>
      </c>
      <c r="E174" s="94">
        <v>6</v>
      </c>
      <c r="F174" s="45"/>
      <c r="G174" s="100">
        <v>5</v>
      </c>
      <c r="H174" s="47">
        <f t="shared" si="7"/>
        <v>-90</v>
      </c>
      <c r="I174" s="43"/>
      <c r="J174" s="43"/>
      <c r="K174" s="43"/>
      <c r="L174" s="43"/>
    </row>
    <row r="175" spans="1:12" s="14" customFormat="1" ht="13.5" customHeight="1">
      <c r="A175" s="42"/>
      <c r="B175" s="44"/>
      <c r="C175" s="43" t="s">
        <v>78</v>
      </c>
      <c r="D175" s="43">
        <v>-2</v>
      </c>
      <c r="E175" s="94">
        <v>4</v>
      </c>
      <c r="F175" s="45"/>
      <c r="G175" s="100">
        <v>5</v>
      </c>
      <c r="H175" s="47">
        <f t="shared" si="7"/>
        <v>-40</v>
      </c>
      <c r="I175" s="43"/>
      <c r="J175" s="43"/>
      <c r="K175" s="43"/>
      <c r="L175" s="43"/>
    </row>
    <row r="176" spans="1:12" s="14" customFormat="1" ht="13.5" customHeight="1">
      <c r="A176" s="42"/>
      <c r="B176" s="44"/>
      <c r="C176" s="43"/>
      <c r="D176" s="43"/>
      <c r="E176" s="94"/>
      <c r="F176" s="45"/>
      <c r="G176" s="100"/>
      <c r="H176" s="47">
        <f t="shared" si="7"/>
        <v>0</v>
      </c>
      <c r="I176" s="43"/>
      <c r="J176" s="43"/>
      <c r="K176" s="43"/>
      <c r="L176" s="43"/>
    </row>
    <row r="177" spans="1:12" s="14" customFormat="1" ht="13.5" customHeight="1">
      <c r="A177" s="95"/>
      <c r="B177" s="44"/>
      <c r="C177" s="43"/>
      <c r="D177" s="43"/>
      <c r="E177" s="94"/>
      <c r="F177" s="45"/>
      <c r="G177" s="100"/>
      <c r="H177" s="47">
        <f t="shared" si="7"/>
        <v>0</v>
      </c>
      <c r="I177" s="43"/>
      <c r="J177" s="43"/>
      <c r="K177" s="43"/>
      <c r="L177" s="43"/>
    </row>
    <row r="178" spans="1:12" ht="13.5" customHeight="1">
      <c r="A178" s="93"/>
      <c r="B178" s="36"/>
      <c r="C178" s="36"/>
      <c r="D178" s="37"/>
      <c r="E178" s="92"/>
      <c r="F178" s="38"/>
      <c r="G178" s="99"/>
      <c r="H178" s="41">
        <f>SUM(H157:H177)</f>
        <v>2928.4375</v>
      </c>
      <c r="I178" s="41">
        <f>H178</f>
        <v>2928.4375</v>
      </c>
      <c r="J178" s="41" t="s">
        <v>17</v>
      </c>
      <c r="K178" s="41"/>
      <c r="L178" s="41">
        <f>I178*K178</f>
        <v>0</v>
      </c>
    </row>
    <row r="179" spans="1:12" s="14" customFormat="1" ht="15">
      <c r="A179" s="95"/>
      <c r="B179" s="43"/>
      <c r="C179" s="43"/>
      <c r="D179" s="50"/>
      <c r="E179" s="94"/>
      <c r="F179" s="45"/>
      <c r="G179" s="100"/>
      <c r="H179" s="39"/>
      <c r="I179" s="39"/>
      <c r="J179" s="43"/>
      <c r="K179" s="43"/>
      <c r="L179" s="43"/>
    </row>
    <row r="180" spans="1:12" s="14" customFormat="1" ht="13.5" customHeight="1">
      <c r="A180" s="42">
        <f>+A155+1</f>
        <v>18</v>
      </c>
      <c r="B180" s="142" t="s">
        <v>29</v>
      </c>
      <c r="C180" s="142"/>
      <c r="D180" s="142"/>
      <c r="E180" s="142"/>
      <c r="F180" s="142"/>
      <c r="G180" s="142"/>
      <c r="H180" s="142"/>
      <c r="I180" s="152"/>
      <c r="J180" s="153"/>
      <c r="K180" s="43"/>
      <c r="L180" s="43"/>
    </row>
    <row r="181" spans="1:12" s="26" customFormat="1" ht="13.5" customHeight="1">
      <c r="A181" s="42"/>
      <c r="B181" s="42" t="s">
        <v>1</v>
      </c>
      <c r="C181" s="42"/>
      <c r="D181" s="42" t="s">
        <v>7</v>
      </c>
      <c r="E181" s="42" t="s">
        <v>2</v>
      </c>
      <c r="F181" s="42" t="s">
        <v>3</v>
      </c>
      <c r="G181" s="42" t="s">
        <v>8</v>
      </c>
      <c r="H181" s="42" t="s">
        <v>9</v>
      </c>
      <c r="I181" s="42" t="s">
        <v>10</v>
      </c>
      <c r="J181" s="42" t="s">
        <v>5</v>
      </c>
      <c r="K181" s="42" t="s">
        <v>39</v>
      </c>
      <c r="L181" s="42" t="s">
        <v>30</v>
      </c>
    </row>
    <row r="182" spans="1:12" s="14" customFormat="1" ht="13.5" customHeight="1">
      <c r="A182" s="95"/>
      <c r="B182" s="44"/>
      <c r="C182" s="43"/>
      <c r="D182" s="43"/>
      <c r="E182" s="95"/>
      <c r="F182" s="45"/>
      <c r="G182" s="50"/>
      <c r="H182" s="45"/>
      <c r="I182" s="43"/>
      <c r="J182" s="43"/>
      <c r="K182" s="43"/>
      <c r="L182" s="43"/>
    </row>
    <row r="183" spans="1:12" s="14" customFormat="1" ht="13.5" customHeight="1">
      <c r="A183" s="42"/>
      <c r="B183" s="44" t="s">
        <v>26</v>
      </c>
      <c r="C183" s="43" t="s">
        <v>84</v>
      </c>
      <c r="D183" s="51">
        <v>1</v>
      </c>
      <c r="E183" s="94">
        <f>46+46</f>
        <v>92</v>
      </c>
      <c r="F183" s="45">
        <v>1.5</v>
      </c>
      <c r="G183" s="100"/>
      <c r="H183" s="47">
        <f>D183*E183*F183</f>
        <v>138</v>
      </c>
      <c r="I183" s="43"/>
      <c r="J183" s="43"/>
      <c r="K183" s="43"/>
      <c r="L183" s="43"/>
    </row>
    <row r="184" spans="1:12" s="14" customFormat="1" ht="13.5" customHeight="1">
      <c r="A184" s="42"/>
      <c r="B184" s="44"/>
      <c r="C184" s="43"/>
      <c r="D184" s="51">
        <v>1</v>
      </c>
      <c r="E184" s="94">
        <f>23+23</f>
        <v>46</v>
      </c>
      <c r="F184" s="45">
        <v>1</v>
      </c>
      <c r="G184" s="100"/>
      <c r="H184" s="47">
        <f>D184*E184*F184</f>
        <v>46</v>
      </c>
      <c r="I184" s="43"/>
      <c r="J184" s="43"/>
      <c r="K184" s="43"/>
      <c r="L184" s="43"/>
    </row>
    <row r="185" spans="1:12" s="14" customFormat="1" ht="13.5" customHeight="1">
      <c r="A185" s="42"/>
      <c r="B185" s="44"/>
      <c r="C185" s="43" t="s">
        <v>43</v>
      </c>
      <c r="D185" s="51">
        <v>1</v>
      </c>
      <c r="E185" s="94">
        <v>43</v>
      </c>
      <c r="F185" s="45"/>
      <c r="G185" s="100">
        <v>11</v>
      </c>
      <c r="H185" s="47">
        <f>+G185*E185*D185</f>
        <v>473</v>
      </c>
      <c r="I185" s="43"/>
      <c r="J185" s="43"/>
      <c r="K185" s="43"/>
      <c r="L185" s="43"/>
    </row>
    <row r="186" spans="1:12" s="14" customFormat="1" ht="13.5" customHeight="1">
      <c r="A186" s="42"/>
      <c r="B186" s="44"/>
      <c r="C186" s="43" t="s">
        <v>44</v>
      </c>
      <c r="D186" s="51">
        <v>1</v>
      </c>
      <c r="E186" s="94">
        <f>23+31</f>
        <v>54</v>
      </c>
      <c r="F186" s="45"/>
      <c r="G186" s="100">
        <v>11</v>
      </c>
      <c r="H186" s="47">
        <f>+G186*E186*D186</f>
        <v>594</v>
      </c>
      <c r="I186" s="43"/>
      <c r="J186" s="43"/>
      <c r="K186" s="43"/>
      <c r="L186" s="43"/>
    </row>
    <row r="187" spans="1:12" s="14" customFormat="1" ht="13.5" customHeight="1">
      <c r="A187" s="42"/>
      <c r="B187" s="44" t="s">
        <v>23</v>
      </c>
      <c r="C187" s="43" t="s">
        <v>28</v>
      </c>
      <c r="D187" s="43">
        <v>-2</v>
      </c>
      <c r="E187" s="94">
        <v>4</v>
      </c>
      <c r="F187" s="45"/>
      <c r="G187" s="100">
        <v>5</v>
      </c>
      <c r="H187" s="47">
        <f>+G187*E187*D187</f>
        <v>-40</v>
      </c>
      <c r="I187" s="43"/>
      <c r="J187" s="43"/>
      <c r="K187" s="43"/>
      <c r="L187" s="43"/>
    </row>
    <row r="188" spans="1:12" s="14" customFormat="1" ht="13.5" customHeight="1">
      <c r="A188" s="95"/>
      <c r="B188" s="44"/>
      <c r="C188" s="43"/>
      <c r="D188" s="43">
        <v>-1</v>
      </c>
      <c r="E188" s="94">
        <v>6</v>
      </c>
      <c r="F188" s="45"/>
      <c r="G188" s="100">
        <v>5</v>
      </c>
      <c r="H188" s="47">
        <f>+G188*E188*D188</f>
        <v>-30</v>
      </c>
      <c r="I188" s="43"/>
      <c r="J188" s="43"/>
      <c r="K188" s="43"/>
      <c r="L188" s="43"/>
    </row>
    <row r="189" spans="1:12" ht="13.5" customHeight="1">
      <c r="A189" s="93"/>
      <c r="B189" s="36"/>
      <c r="C189" s="36"/>
      <c r="D189" s="37"/>
      <c r="E189" s="92"/>
      <c r="F189" s="38"/>
      <c r="G189" s="99"/>
      <c r="H189" s="41">
        <f>SUM(H182:H188)</f>
        <v>1181</v>
      </c>
      <c r="I189" s="41">
        <f>H189</f>
        <v>1181</v>
      </c>
      <c r="J189" s="41" t="s">
        <v>17</v>
      </c>
      <c r="K189" s="41"/>
      <c r="L189" s="41">
        <f>I189*K189</f>
        <v>0</v>
      </c>
    </row>
    <row r="190" spans="1:12" ht="13.5" customHeight="1">
      <c r="A190" s="35"/>
      <c r="B190" s="36"/>
      <c r="C190" s="36"/>
      <c r="D190" s="37"/>
      <c r="E190" s="93"/>
      <c r="F190" s="36"/>
      <c r="G190" s="37"/>
      <c r="H190" s="37"/>
      <c r="I190" s="36"/>
      <c r="J190" s="36"/>
      <c r="K190" s="36"/>
      <c r="L190" s="36"/>
    </row>
    <row r="191" spans="1:12" s="14" customFormat="1" ht="28.5" customHeight="1">
      <c r="A191" s="42">
        <f>A180+1</f>
        <v>19</v>
      </c>
      <c r="B191" s="142" t="s">
        <v>48</v>
      </c>
      <c r="C191" s="142"/>
      <c r="D191" s="142"/>
      <c r="E191" s="142"/>
      <c r="F191" s="142"/>
      <c r="G191" s="142"/>
      <c r="H191" s="142"/>
      <c r="I191" s="152"/>
      <c r="J191" s="153"/>
      <c r="K191" s="43"/>
      <c r="L191" s="43"/>
    </row>
    <row r="192" spans="1:12" s="13" customFormat="1" ht="13.5" customHeight="1">
      <c r="A192" s="35"/>
      <c r="B192" s="35" t="s">
        <v>1</v>
      </c>
      <c r="C192" s="35"/>
      <c r="D192" s="35" t="s">
        <v>7</v>
      </c>
      <c r="E192" s="35" t="s">
        <v>2</v>
      </c>
      <c r="F192" s="35" t="s">
        <v>3</v>
      </c>
      <c r="G192" s="35" t="s">
        <v>8</v>
      </c>
      <c r="H192" s="35" t="s">
        <v>9</v>
      </c>
      <c r="I192" s="35" t="s">
        <v>10</v>
      </c>
      <c r="J192" s="35" t="s">
        <v>5</v>
      </c>
      <c r="K192" s="35" t="s">
        <v>39</v>
      </c>
      <c r="L192" s="35" t="s">
        <v>30</v>
      </c>
    </row>
    <row r="193" spans="1:12" ht="13.5" customHeight="1">
      <c r="A193" s="93"/>
      <c r="B193" s="40"/>
      <c r="C193" s="36"/>
      <c r="D193" s="36"/>
      <c r="E193" s="93"/>
      <c r="F193" s="38"/>
      <c r="G193" s="37"/>
      <c r="H193" s="38"/>
      <c r="I193" s="36"/>
      <c r="J193" s="36"/>
      <c r="K193" s="36"/>
      <c r="L193" s="36"/>
    </row>
    <row r="194" spans="1:12" ht="13.5" customHeight="1">
      <c r="A194" s="35"/>
      <c r="B194" s="44" t="s">
        <v>26</v>
      </c>
      <c r="C194" s="43" t="s">
        <v>84</v>
      </c>
      <c r="D194" s="51">
        <v>1</v>
      </c>
      <c r="E194" s="94">
        <f>46+46</f>
        <v>92</v>
      </c>
      <c r="F194" s="45">
        <v>1.5</v>
      </c>
      <c r="G194" s="100"/>
      <c r="H194" s="47">
        <f>D194*E194*F194</f>
        <v>138</v>
      </c>
      <c r="I194" s="36"/>
      <c r="J194" s="36"/>
      <c r="K194" s="36"/>
      <c r="L194" s="36"/>
    </row>
    <row r="195" spans="1:12" ht="13.5" customHeight="1">
      <c r="A195" s="35"/>
      <c r="B195" s="44"/>
      <c r="C195" s="43"/>
      <c r="D195" s="51">
        <v>1</v>
      </c>
      <c r="E195" s="94">
        <f>23+23</f>
        <v>46</v>
      </c>
      <c r="F195" s="45">
        <v>1</v>
      </c>
      <c r="G195" s="100"/>
      <c r="H195" s="47">
        <f>D195*E195*F195</f>
        <v>46</v>
      </c>
      <c r="I195" s="36"/>
      <c r="J195" s="36"/>
      <c r="K195" s="36"/>
      <c r="L195" s="36"/>
    </row>
    <row r="196" spans="1:12" ht="13.5" customHeight="1">
      <c r="A196" s="35"/>
      <c r="B196" s="44"/>
      <c r="C196" s="43" t="s">
        <v>43</v>
      </c>
      <c r="D196" s="51">
        <v>1</v>
      </c>
      <c r="E196" s="94">
        <v>43</v>
      </c>
      <c r="F196" s="45"/>
      <c r="G196" s="100">
        <v>11</v>
      </c>
      <c r="H196" s="47">
        <f>+G196*E196*D196</f>
        <v>473</v>
      </c>
      <c r="I196" s="36"/>
      <c r="J196" s="36"/>
      <c r="K196" s="36"/>
      <c r="L196" s="36"/>
    </row>
    <row r="197" spans="1:12" ht="13.5" customHeight="1">
      <c r="A197" s="35"/>
      <c r="B197" s="44"/>
      <c r="C197" s="43" t="s">
        <v>44</v>
      </c>
      <c r="D197" s="51">
        <v>1</v>
      </c>
      <c r="E197" s="94">
        <f>23+31</f>
        <v>54</v>
      </c>
      <c r="F197" s="45"/>
      <c r="G197" s="100">
        <v>11</v>
      </c>
      <c r="H197" s="47">
        <f>+G197*E197*D197</f>
        <v>594</v>
      </c>
      <c r="I197" s="36"/>
      <c r="J197" s="36"/>
      <c r="K197" s="36"/>
      <c r="L197" s="36"/>
    </row>
    <row r="198" spans="1:12" ht="13.5" customHeight="1">
      <c r="A198" s="35"/>
      <c r="B198" s="44" t="s">
        <v>23</v>
      </c>
      <c r="C198" s="43" t="s">
        <v>28</v>
      </c>
      <c r="D198" s="43">
        <v>-2</v>
      </c>
      <c r="E198" s="94">
        <v>4</v>
      </c>
      <c r="F198" s="45"/>
      <c r="G198" s="100">
        <v>5</v>
      </c>
      <c r="H198" s="47">
        <f>+G198*E198*D198</f>
        <v>-40</v>
      </c>
      <c r="I198" s="36"/>
      <c r="J198" s="36"/>
      <c r="K198" s="36"/>
      <c r="L198" s="36"/>
    </row>
    <row r="199" spans="1:12" ht="13.5" customHeight="1">
      <c r="A199" s="35"/>
      <c r="B199" s="44"/>
      <c r="C199" s="43"/>
      <c r="D199" s="43">
        <v>-1</v>
      </c>
      <c r="E199" s="94">
        <v>6</v>
      </c>
      <c r="F199" s="45"/>
      <c r="G199" s="100">
        <v>5</v>
      </c>
      <c r="H199" s="47">
        <f>+G199*E199*D199</f>
        <v>-30</v>
      </c>
      <c r="I199" s="36"/>
      <c r="J199" s="36"/>
      <c r="K199" s="36"/>
      <c r="L199" s="36"/>
    </row>
    <row r="200" spans="1:12" ht="13.5" customHeight="1">
      <c r="A200" s="93"/>
      <c r="B200" s="36"/>
      <c r="C200" s="36"/>
      <c r="D200" s="37"/>
      <c r="E200" s="92"/>
      <c r="F200" s="38"/>
      <c r="G200" s="99"/>
      <c r="H200" s="41">
        <f>SUM(H193:H199)</f>
        <v>1181</v>
      </c>
      <c r="I200" s="41">
        <f>H200</f>
        <v>1181</v>
      </c>
      <c r="J200" s="41" t="s">
        <v>17</v>
      </c>
      <c r="K200" s="41"/>
      <c r="L200" s="41">
        <f>I200*K200</f>
        <v>0</v>
      </c>
    </row>
    <row r="201" spans="1:12" ht="13.5" customHeight="1">
      <c r="A201" s="35"/>
      <c r="B201" s="36"/>
      <c r="C201" s="36"/>
      <c r="D201" s="37"/>
      <c r="E201" s="93"/>
      <c r="F201" s="36"/>
      <c r="G201" s="37"/>
      <c r="H201" s="37"/>
      <c r="I201" s="36"/>
      <c r="J201" s="36"/>
      <c r="K201" s="36"/>
      <c r="L201" s="36"/>
    </row>
    <row r="202" spans="1:12" ht="33" customHeight="1">
      <c r="A202" s="35">
        <f>A191+1</f>
        <v>20</v>
      </c>
      <c r="B202" s="154" t="s">
        <v>97</v>
      </c>
      <c r="C202" s="154"/>
      <c r="D202" s="154"/>
      <c r="E202" s="154"/>
      <c r="F202" s="154"/>
      <c r="G202" s="154"/>
      <c r="H202" s="154"/>
      <c r="I202" s="143"/>
      <c r="J202" s="144"/>
      <c r="K202" s="36"/>
      <c r="L202" s="36"/>
    </row>
    <row r="203" spans="1:12" s="13" customFormat="1" ht="13.5" customHeight="1">
      <c r="A203" s="35"/>
      <c r="B203" s="35" t="s">
        <v>1</v>
      </c>
      <c r="C203" s="35"/>
      <c r="D203" s="35" t="s">
        <v>7</v>
      </c>
      <c r="E203" s="35" t="s">
        <v>2</v>
      </c>
      <c r="F203" s="35" t="s">
        <v>3</v>
      </c>
      <c r="G203" s="35" t="s">
        <v>8</v>
      </c>
      <c r="H203" s="35" t="s">
        <v>9</v>
      </c>
      <c r="I203" s="35" t="s">
        <v>10</v>
      </c>
      <c r="J203" s="35" t="s">
        <v>5</v>
      </c>
      <c r="K203" s="35" t="s">
        <v>39</v>
      </c>
      <c r="L203" s="35" t="s">
        <v>30</v>
      </c>
    </row>
    <row r="204" spans="1:12" ht="13.5" customHeight="1">
      <c r="A204" s="35"/>
      <c r="B204" s="36"/>
      <c r="C204" s="36"/>
      <c r="D204" s="36"/>
      <c r="E204" s="92"/>
      <c r="F204" s="38"/>
      <c r="G204" s="37"/>
      <c r="H204" s="38"/>
      <c r="I204" s="36"/>
      <c r="J204" s="36"/>
      <c r="K204" s="36"/>
      <c r="L204" s="36"/>
    </row>
    <row r="205" spans="1:12" ht="13.5" customHeight="1">
      <c r="A205" s="35"/>
      <c r="B205" s="40" t="s">
        <v>31</v>
      </c>
      <c r="C205" s="40"/>
      <c r="D205" s="36">
        <v>1</v>
      </c>
      <c r="E205" s="92">
        <v>11</v>
      </c>
      <c r="F205" s="38"/>
      <c r="G205" s="99"/>
      <c r="H205" s="49">
        <f>E205*D205</f>
        <v>11</v>
      </c>
      <c r="I205" s="36"/>
      <c r="J205" s="36"/>
      <c r="K205" s="36"/>
      <c r="L205" s="36"/>
    </row>
    <row r="206" spans="1:12" ht="13.5" customHeight="1">
      <c r="A206" s="35"/>
      <c r="B206" s="40" t="s">
        <v>32</v>
      </c>
      <c r="C206" s="40"/>
      <c r="D206" s="36">
        <v>1</v>
      </c>
      <c r="E206" s="92">
        <v>14</v>
      </c>
      <c r="F206" s="38"/>
      <c r="G206" s="99"/>
      <c r="H206" s="49">
        <f>E206*D206</f>
        <v>14</v>
      </c>
      <c r="I206" s="36"/>
      <c r="J206" s="36"/>
      <c r="K206" s="36"/>
      <c r="L206" s="36"/>
    </row>
    <row r="207" spans="1:12" ht="13.5" customHeight="1">
      <c r="A207" s="35"/>
      <c r="B207" s="40" t="s">
        <v>87</v>
      </c>
      <c r="C207" s="40"/>
      <c r="D207" s="36">
        <v>1</v>
      </c>
      <c r="E207" s="92">
        <v>14</v>
      </c>
      <c r="F207" s="38"/>
      <c r="G207" s="99"/>
      <c r="H207" s="49">
        <f>E207*D207</f>
        <v>14</v>
      </c>
      <c r="I207" s="36"/>
      <c r="J207" s="36"/>
      <c r="K207" s="36"/>
      <c r="L207" s="36"/>
    </row>
    <row r="208" spans="1:12" ht="13.5" customHeight="1">
      <c r="A208" s="35"/>
      <c r="B208" s="36"/>
      <c r="C208" s="36"/>
      <c r="D208" s="37"/>
      <c r="E208" s="92"/>
      <c r="F208" s="38"/>
      <c r="G208" s="99"/>
      <c r="H208" s="41">
        <f>SUM(H204:H207)</f>
        <v>39</v>
      </c>
      <c r="I208" s="41">
        <f>H208</f>
        <v>39</v>
      </c>
      <c r="J208" s="41" t="s">
        <v>18</v>
      </c>
      <c r="K208" s="41"/>
      <c r="L208" s="41">
        <f>I208*K208</f>
        <v>0</v>
      </c>
    </row>
    <row r="209" spans="1:12" s="14" customFormat="1" ht="28.5" customHeight="1">
      <c r="A209" s="42">
        <f>A202+1</f>
        <v>21</v>
      </c>
      <c r="B209" s="158" t="s">
        <v>98</v>
      </c>
      <c r="C209" s="159"/>
      <c r="D209" s="159"/>
      <c r="E209" s="159"/>
      <c r="F209" s="159"/>
      <c r="G209" s="159"/>
      <c r="H209" s="159"/>
      <c r="I209" s="159"/>
      <c r="J209" s="160"/>
      <c r="K209" s="47"/>
      <c r="L209" s="47"/>
    </row>
    <row r="210" spans="1:12" s="14" customFormat="1" ht="13.5" customHeight="1">
      <c r="A210" s="42"/>
      <c r="B210" s="50" t="s">
        <v>1</v>
      </c>
      <c r="C210" s="50"/>
      <c r="D210" s="50" t="s">
        <v>7</v>
      </c>
      <c r="E210" s="50" t="s">
        <v>2</v>
      </c>
      <c r="F210" s="50" t="s">
        <v>3</v>
      </c>
      <c r="G210" s="50" t="s">
        <v>8</v>
      </c>
      <c r="H210" s="50" t="s">
        <v>9</v>
      </c>
      <c r="I210" s="50" t="s">
        <v>10</v>
      </c>
      <c r="J210" s="50" t="s">
        <v>5</v>
      </c>
      <c r="K210" s="47"/>
      <c r="L210" s="47"/>
    </row>
    <row r="211" spans="1:12" s="14" customFormat="1" ht="13.5" customHeight="1">
      <c r="A211" s="42"/>
      <c r="B211" s="44"/>
      <c r="C211" s="43"/>
      <c r="D211" s="43"/>
      <c r="E211" s="95"/>
      <c r="F211" s="45"/>
      <c r="G211" s="50"/>
      <c r="H211" s="45"/>
      <c r="I211" s="43"/>
      <c r="J211" s="43"/>
      <c r="K211" s="47"/>
      <c r="L211" s="47"/>
    </row>
    <row r="212" spans="1:12" s="14" customFormat="1" ht="15">
      <c r="A212" s="42"/>
      <c r="B212" s="44" t="s">
        <v>27</v>
      </c>
      <c r="C212" s="43" t="s">
        <v>86</v>
      </c>
      <c r="D212" s="43">
        <v>1</v>
      </c>
      <c r="E212" s="95">
        <v>27.5</v>
      </c>
      <c r="F212" s="45">
        <v>9.3800000000000008</v>
      </c>
      <c r="G212" s="100"/>
      <c r="H212" s="47">
        <f>F212*E212*D212</f>
        <v>257.95000000000005</v>
      </c>
      <c r="I212" s="43"/>
      <c r="J212" s="43"/>
      <c r="K212" s="47"/>
      <c r="L212" s="47"/>
    </row>
    <row r="213" spans="1:12" s="14" customFormat="1" ht="15">
      <c r="A213" s="42"/>
      <c r="B213" s="44"/>
      <c r="C213" s="43" t="s">
        <v>85</v>
      </c>
      <c r="D213" s="43">
        <v>5</v>
      </c>
      <c r="E213" s="95">
        <v>8.8330000000000002</v>
      </c>
      <c r="F213" s="45">
        <v>1</v>
      </c>
      <c r="G213" s="100"/>
      <c r="H213" s="47">
        <f>F213*E213*D213</f>
        <v>44.164999999999999</v>
      </c>
      <c r="I213" s="43"/>
      <c r="J213" s="43"/>
      <c r="K213" s="47"/>
      <c r="L213" s="47"/>
    </row>
    <row r="214" spans="1:12" s="14" customFormat="1" ht="15">
      <c r="A214" s="42"/>
      <c r="B214" s="44"/>
      <c r="C214" s="43" t="s">
        <v>53</v>
      </c>
      <c r="D214" s="43">
        <v>5</v>
      </c>
      <c r="E214" s="95">
        <v>8.8330000000000002</v>
      </c>
      <c r="F214" s="45">
        <v>0.5</v>
      </c>
      <c r="G214" s="100"/>
      <c r="H214" s="47">
        <f>F214*E214*D214</f>
        <v>22.0825</v>
      </c>
      <c r="I214" s="43"/>
      <c r="J214" s="43"/>
      <c r="K214" s="47"/>
      <c r="L214" s="47"/>
    </row>
    <row r="215" spans="1:12" s="14" customFormat="1" ht="13.5" customHeight="1">
      <c r="A215" s="42"/>
      <c r="B215" s="44"/>
      <c r="C215" s="43"/>
      <c r="D215" s="43"/>
      <c r="E215" s="94"/>
      <c r="F215" s="45"/>
      <c r="G215" s="100"/>
      <c r="H215" s="47"/>
      <c r="I215" s="43"/>
      <c r="J215" s="43"/>
      <c r="K215" s="47"/>
      <c r="L215" s="47"/>
    </row>
    <row r="216" spans="1:12" ht="13.5" customHeight="1">
      <c r="A216" s="35"/>
      <c r="B216" s="36"/>
      <c r="C216" s="36"/>
      <c r="D216" s="37"/>
      <c r="E216" s="92"/>
      <c r="F216" s="38"/>
      <c r="G216" s="99"/>
      <c r="H216" s="41">
        <f>SUM(H211:H215)</f>
        <v>324.19750000000005</v>
      </c>
      <c r="I216" s="41">
        <f>H216</f>
        <v>324.19750000000005</v>
      </c>
      <c r="J216" s="41" t="s">
        <v>21</v>
      </c>
      <c r="K216" s="41"/>
      <c r="L216" s="41">
        <f>K216*I216</f>
        <v>0</v>
      </c>
    </row>
    <row r="217" spans="1:12" s="14" customFormat="1" ht="13.5" customHeight="1">
      <c r="A217" s="42"/>
      <c r="B217" s="43"/>
      <c r="C217" s="43"/>
      <c r="D217" s="50"/>
      <c r="E217" s="94"/>
      <c r="F217" s="45"/>
      <c r="G217" s="100"/>
      <c r="H217" s="39"/>
      <c r="I217" s="39"/>
      <c r="J217" s="43"/>
      <c r="K217" s="47"/>
      <c r="L217" s="47"/>
    </row>
    <row r="218" spans="1:12" s="14" customFormat="1" ht="13.5" customHeight="1">
      <c r="A218" s="42">
        <f>A209+1</f>
        <v>22</v>
      </c>
      <c r="B218" s="142" t="s">
        <v>99</v>
      </c>
      <c r="C218" s="142"/>
      <c r="D218" s="142"/>
      <c r="E218" s="142"/>
      <c r="F218" s="142"/>
      <c r="G218" s="142"/>
      <c r="H218" s="142"/>
      <c r="I218" s="142"/>
      <c r="J218" s="142"/>
      <c r="K218" s="43"/>
      <c r="L218" s="43"/>
    </row>
    <row r="219" spans="1:12" s="26" customFormat="1" ht="13.5" customHeight="1">
      <c r="A219" s="42"/>
      <c r="B219" s="42" t="s">
        <v>1</v>
      </c>
      <c r="C219" s="42"/>
      <c r="D219" s="42" t="s">
        <v>7</v>
      </c>
      <c r="E219" s="42" t="s">
        <v>2</v>
      </c>
      <c r="F219" s="42" t="s">
        <v>3</v>
      </c>
      <c r="G219" s="42" t="s">
        <v>8</v>
      </c>
      <c r="H219" s="42" t="s">
        <v>9</v>
      </c>
      <c r="I219" s="42" t="s">
        <v>10</v>
      </c>
      <c r="J219" s="42" t="s">
        <v>5</v>
      </c>
      <c r="K219" s="42" t="s">
        <v>39</v>
      </c>
      <c r="L219" s="42" t="s">
        <v>30</v>
      </c>
    </row>
    <row r="220" spans="1:12" s="14" customFormat="1" ht="13.5" customHeight="1">
      <c r="A220" s="42"/>
      <c r="B220" s="44"/>
      <c r="C220" s="43"/>
      <c r="D220" s="43"/>
      <c r="E220" s="95"/>
      <c r="F220" s="45"/>
      <c r="G220" s="50"/>
      <c r="H220" s="45"/>
      <c r="I220" s="43"/>
      <c r="J220" s="43"/>
      <c r="K220" s="43"/>
      <c r="L220" s="43"/>
    </row>
    <row r="221" spans="1:12" s="14" customFormat="1" ht="13.5" customHeight="1">
      <c r="A221" s="42"/>
      <c r="B221" s="44"/>
      <c r="C221" s="43" t="s">
        <v>20</v>
      </c>
      <c r="D221" s="43">
        <v>1</v>
      </c>
      <c r="E221" s="95">
        <v>45</v>
      </c>
      <c r="F221" s="45">
        <v>26</v>
      </c>
      <c r="G221" s="100"/>
      <c r="H221" s="47">
        <f>F221*E221*D221</f>
        <v>1170</v>
      </c>
      <c r="I221" s="43"/>
      <c r="J221" s="43"/>
      <c r="K221" s="43"/>
      <c r="L221" s="43"/>
    </row>
    <row r="222" spans="1:12" s="14" customFormat="1" ht="13.5" customHeight="1">
      <c r="A222" s="42"/>
      <c r="B222" s="44"/>
      <c r="C222" s="43"/>
      <c r="D222" s="43">
        <v>2</v>
      </c>
      <c r="E222" s="94">
        <f>5.75+1</f>
        <v>6.75</v>
      </c>
      <c r="F222" s="45">
        <f>4.375+0.5</f>
        <v>4.875</v>
      </c>
      <c r="G222" s="100"/>
      <c r="H222" s="47">
        <f>F222*E222*D222</f>
        <v>65.8125</v>
      </c>
      <c r="I222" s="43"/>
      <c r="J222" s="43"/>
      <c r="K222" s="43"/>
      <c r="L222" s="43"/>
    </row>
    <row r="223" spans="1:12" ht="13.5" customHeight="1">
      <c r="A223" s="35"/>
      <c r="B223" s="36"/>
      <c r="C223" s="36"/>
      <c r="D223" s="37"/>
      <c r="E223" s="92"/>
      <c r="F223" s="38"/>
      <c r="G223" s="99"/>
      <c r="H223" s="41">
        <f>SUM(H220:H222)</f>
        <v>1235.8125</v>
      </c>
      <c r="I223" s="41">
        <f>H223</f>
        <v>1235.8125</v>
      </c>
      <c r="J223" s="41" t="s">
        <v>21</v>
      </c>
      <c r="K223" s="41"/>
      <c r="L223" s="41">
        <f>I223*K223</f>
        <v>0</v>
      </c>
    </row>
    <row r="224" spans="1:12" s="14" customFormat="1" ht="13.5" customHeight="1">
      <c r="A224" s="42"/>
      <c r="B224" s="43"/>
      <c r="C224" s="43"/>
      <c r="D224" s="50"/>
      <c r="E224" s="94"/>
      <c r="F224" s="45"/>
      <c r="G224" s="100"/>
      <c r="H224" s="39"/>
      <c r="I224" s="39"/>
      <c r="J224" s="43"/>
      <c r="K224" s="43"/>
      <c r="L224" s="43"/>
    </row>
    <row r="225" spans="1:12" s="14" customFormat="1" ht="62.25" customHeight="1">
      <c r="A225" s="42">
        <f>A218+1</f>
        <v>23</v>
      </c>
      <c r="B225" s="142" t="s">
        <v>100</v>
      </c>
      <c r="C225" s="142"/>
      <c r="D225" s="142"/>
      <c r="E225" s="142"/>
      <c r="F225" s="142"/>
      <c r="G225" s="142"/>
      <c r="H225" s="142"/>
      <c r="I225" s="142"/>
      <c r="J225" s="142"/>
      <c r="K225" s="43"/>
      <c r="L225" s="43"/>
    </row>
    <row r="226" spans="1:12" s="26" customFormat="1" ht="13.5" customHeight="1">
      <c r="A226" s="42"/>
      <c r="B226" s="42" t="s">
        <v>1</v>
      </c>
      <c r="C226" s="42"/>
      <c r="D226" s="42" t="s">
        <v>7</v>
      </c>
      <c r="E226" s="42" t="s">
        <v>2</v>
      </c>
      <c r="F226" s="42" t="s">
        <v>3</v>
      </c>
      <c r="G226" s="42" t="s">
        <v>8</v>
      </c>
      <c r="H226" s="42" t="s">
        <v>9</v>
      </c>
      <c r="I226" s="42" t="s">
        <v>10</v>
      </c>
      <c r="J226" s="42" t="s">
        <v>5</v>
      </c>
      <c r="K226" s="42" t="s">
        <v>39</v>
      </c>
      <c r="L226" s="42" t="s">
        <v>30</v>
      </c>
    </row>
    <row r="227" spans="1:12" s="14" customFormat="1" ht="13.5" customHeight="1">
      <c r="A227" s="42"/>
      <c r="B227" s="43"/>
      <c r="C227" s="43"/>
      <c r="D227" s="43"/>
      <c r="E227" s="94"/>
      <c r="F227" s="45"/>
      <c r="G227" s="50"/>
      <c r="H227" s="45"/>
      <c r="I227" s="43"/>
      <c r="J227" s="43"/>
      <c r="K227" s="43"/>
      <c r="L227" s="43"/>
    </row>
    <row r="228" spans="1:12" s="14" customFormat="1" ht="13.5" customHeight="1">
      <c r="A228" s="42"/>
      <c r="B228" s="44"/>
      <c r="C228" s="44" t="s">
        <v>46</v>
      </c>
      <c r="D228" s="43">
        <v>1</v>
      </c>
      <c r="E228" s="94">
        <v>9.5</v>
      </c>
      <c r="F228" s="45"/>
      <c r="G228" s="100"/>
      <c r="H228" s="47">
        <f>E228*D228</f>
        <v>9.5</v>
      </c>
      <c r="I228" s="43"/>
      <c r="J228" s="43"/>
      <c r="K228" s="43"/>
      <c r="L228" s="43"/>
    </row>
    <row r="229" spans="1:12" s="14" customFormat="1" ht="13.5" customHeight="1">
      <c r="A229" s="42"/>
      <c r="B229" s="44"/>
      <c r="C229" s="44"/>
      <c r="D229" s="43"/>
      <c r="E229" s="94"/>
      <c r="F229" s="45"/>
      <c r="G229" s="100"/>
      <c r="H229" s="47"/>
      <c r="I229" s="43"/>
      <c r="J229" s="43"/>
      <c r="K229" s="43"/>
      <c r="L229" s="43"/>
    </row>
    <row r="230" spans="1:12" ht="13.5" customHeight="1">
      <c r="A230" s="35"/>
      <c r="B230" s="36"/>
      <c r="C230" s="36"/>
      <c r="D230" s="37"/>
      <c r="E230" s="92"/>
      <c r="F230" s="38"/>
      <c r="G230" s="99"/>
      <c r="H230" s="41">
        <f>SUM(H227:H229)</f>
        <v>9.5</v>
      </c>
      <c r="I230" s="41">
        <f>H230</f>
        <v>9.5</v>
      </c>
      <c r="J230" s="41" t="s">
        <v>18</v>
      </c>
      <c r="K230" s="41"/>
      <c r="L230" s="41">
        <f>I230*K230</f>
        <v>0</v>
      </c>
    </row>
    <row r="231" spans="1:12" s="14" customFormat="1" ht="13.5" customHeight="1">
      <c r="A231" s="42"/>
      <c r="B231" s="43"/>
      <c r="C231" s="43"/>
      <c r="D231" s="50"/>
      <c r="E231" s="94"/>
      <c r="F231" s="45"/>
      <c r="G231" s="100"/>
      <c r="H231" s="45"/>
      <c r="I231" s="43"/>
      <c r="J231" s="43"/>
      <c r="K231" s="43"/>
      <c r="L231" s="43"/>
    </row>
    <row r="232" spans="1:12" s="14" customFormat="1" ht="18.75" customHeight="1">
      <c r="A232" s="42">
        <f>A225+1</f>
        <v>24</v>
      </c>
      <c r="B232" s="142" t="s">
        <v>45</v>
      </c>
      <c r="C232" s="142"/>
      <c r="D232" s="142"/>
      <c r="E232" s="142"/>
      <c r="F232" s="142"/>
      <c r="G232" s="142"/>
      <c r="H232" s="142"/>
      <c r="I232" s="142"/>
      <c r="J232" s="142"/>
      <c r="K232" s="43"/>
      <c r="L232" s="43"/>
    </row>
    <row r="233" spans="1:12" s="26" customFormat="1" ht="13.5" customHeight="1">
      <c r="A233" s="42"/>
      <c r="B233" s="42" t="s">
        <v>1</v>
      </c>
      <c r="C233" s="42"/>
      <c r="D233" s="42" t="s">
        <v>7</v>
      </c>
      <c r="E233" s="42" t="s">
        <v>2</v>
      </c>
      <c r="F233" s="42" t="s">
        <v>3</v>
      </c>
      <c r="G233" s="42" t="s">
        <v>8</v>
      </c>
      <c r="H233" s="42" t="s">
        <v>9</v>
      </c>
      <c r="I233" s="42" t="s">
        <v>10</v>
      </c>
      <c r="J233" s="42" t="s">
        <v>5</v>
      </c>
      <c r="K233" s="42" t="s">
        <v>39</v>
      </c>
      <c r="L233" s="42" t="s">
        <v>30</v>
      </c>
    </row>
    <row r="234" spans="1:12" s="14" customFormat="1" ht="13.5" customHeight="1">
      <c r="A234" s="42"/>
      <c r="B234" s="43"/>
      <c r="C234" s="43"/>
      <c r="D234" s="43"/>
      <c r="E234" s="94"/>
      <c r="F234" s="45"/>
      <c r="G234" s="50"/>
      <c r="H234" s="45"/>
      <c r="I234" s="43"/>
      <c r="J234" s="43"/>
      <c r="K234" s="43"/>
      <c r="L234" s="43"/>
    </row>
    <row r="235" spans="1:12" s="14" customFormat="1" ht="13.5" customHeight="1">
      <c r="A235" s="42"/>
      <c r="B235" s="44"/>
      <c r="C235" s="44" t="s">
        <v>47</v>
      </c>
      <c r="D235" s="43">
        <v>1</v>
      </c>
      <c r="E235" s="94"/>
      <c r="F235" s="45"/>
      <c r="G235" s="100"/>
      <c r="H235" s="47">
        <f>D235</f>
        <v>1</v>
      </c>
      <c r="I235" s="43"/>
      <c r="J235" s="43"/>
      <c r="K235" s="43"/>
      <c r="L235" s="43"/>
    </row>
    <row r="236" spans="1:12" s="14" customFormat="1" ht="13.5" customHeight="1">
      <c r="A236" s="42"/>
      <c r="B236" s="44"/>
      <c r="C236" s="44"/>
      <c r="D236" s="43"/>
      <c r="E236" s="94"/>
      <c r="F236" s="45"/>
      <c r="G236" s="100"/>
      <c r="H236" s="47"/>
      <c r="I236" s="43"/>
      <c r="J236" s="43"/>
      <c r="K236" s="43"/>
      <c r="L236" s="43"/>
    </row>
    <row r="237" spans="1:12" ht="13.5" customHeight="1">
      <c r="A237" s="35"/>
      <c r="B237" s="36"/>
      <c r="C237" s="36"/>
      <c r="D237" s="37"/>
      <c r="E237" s="92"/>
      <c r="F237" s="38"/>
      <c r="G237" s="99"/>
      <c r="H237" s="41">
        <f>SUM(H234:H236)</f>
        <v>1</v>
      </c>
      <c r="I237" s="41">
        <f>H237</f>
        <v>1</v>
      </c>
      <c r="J237" s="41" t="s">
        <v>11</v>
      </c>
      <c r="K237" s="41"/>
      <c r="L237" s="41">
        <f>I237*K237</f>
        <v>0</v>
      </c>
    </row>
    <row r="238" spans="1:12" s="14" customFormat="1" ht="13.5" customHeight="1">
      <c r="A238" s="42"/>
      <c r="B238" s="43"/>
      <c r="C238" s="43"/>
      <c r="D238" s="50"/>
      <c r="E238" s="94"/>
      <c r="F238" s="45"/>
      <c r="G238" s="100"/>
      <c r="H238" s="47"/>
      <c r="I238" s="43"/>
      <c r="J238" s="43"/>
      <c r="K238" s="43"/>
      <c r="L238" s="43"/>
    </row>
    <row r="239" spans="1:12" s="14" customFormat="1" ht="19.5" customHeight="1">
      <c r="A239" s="42">
        <f>A232+1</f>
        <v>25</v>
      </c>
      <c r="B239" s="161" t="s">
        <v>22</v>
      </c>
      <c r="C239" s="162"/>
      <c r="D239" s="162"/>
      <c r="E239" s="162"/>
      <c r="F239" s="162"/>
      <c r="G239" s="162"/>
      <c r="H239" s="162"/>
      <c r="I239" s="162"/>
      <c r="J239" s="163"/>
      <c r="K239" s="43"/>
      <c r="L239" s="43"/>
    </row>
    <row r="240" spans="1:12" s="26" customFormat="1" ht="13.5" customHeight="1">
      <c r="A240" s="42"/>
      <c r="B240" s="42" t="s">
        <v>1</v>
      </c>
      <c r="C240" s="42"/>
      <c r="D240" s="42" t="s">
        <v>7</v>
      </c>
      <c r="E240" s="42" t="s">
        <v>2</v>
      </c>
      <c r="F240" s="42" t="s">
        <v>3</v>
      </c>
      <c r="G240" s="42" t="s">
        <v>8</v>
      </c>
      <c r="H240" s="42" t="s">
        <v>9</v>
      </c>
      <c r="I240" s="42" t="s">
        <v>10</v>
      </c>
      <c r="J240" s="42" t="s">
        <v>5</v>
      </c>
      <c r="K240" s="42" t="s">
        <v>39</v>
      </c>
      <c r="L240" s="42" t="s">
        <v>30</v>
      </c>
    </row>
    <row r="241" spans="1:12" s="14" customFormat="1" ht="13.5" customHeight="1">
      <c r="A241" s="42"/>
      <c r="B241" s="44"/>
      <c r="C241" s="43"/>
      <c r="D241" s="43"/>
      <c r="E241" s="95"/>
      <c r="F241" s="45"/>
      <c r="G241" s="50"/>
      <c r="H241" s="45"/>
      <c r="I241" s="43"/>
      <c r="J241" s="43"/>
      <c r="K241" s="43"/>
      <c r="L241" s="43"/>
    </row>
    <row r="242" spans="1:12" s="14" customFormat="1" ht="15">
      <c r="A242" s="42"/>
      <c r="B242" s="44" t="s">
        <v>33</v>
      </c>
      <c r="C242" s="43"/>
      <c r="D242" s="43">
        <v>1</v>
      </c>
      <c r="E242" s="94">
        <v>7</v>
      </c>
      <c r="F242" s="45">
        <v>4</v>
      </c>
      <c r="G242" s="100">
        <v>0.25</v>
      </c>
      <c r="H242" s="45">
        <f>G242*F242*E242*D242</f>
        <v>7</v>
      </c>
      <c r="I242" s="43"/>
      <c r="J242" s="43"/>
      <c r="K242" s="43"/>
      <c r="L242" s="43"/>
    </row>
    <row r="243" spans="1:12" s="14" customFormat="1" ht="15">
      <c r="A243" s="42"/>
      <c r="B243" s="44" t="s">
        <v>88</v>
      </c>
      <c r="C243" s="43"/>
      <c r="D243" s="43">
        <v>1</v>
      </c>
      <c r="E243" s="94">
        <v>46</v>
      </c>
      <c r="F243" s="45">
        <v>1.5</v>
      </c>
      <c r="G243" s="100">
        <v>0.25</v>
      </c>
      <c r="H243" s="45">
        <f>G243*F243*E243*D243</f>
        <v>17.25</v>
      </c>
      <c r="I243" s="43"/>
      <c r="J243" s="43"/>
      <c r="K243" s="43"/>
      <c r="L243" s="43"/>
    </row>
    <row r="244" spans="1:12" s="14" customFormat="1" ht="15">
      <c r="A244" s="42"/>
      <c r="B244" s="44"/>
      <c r="C244" s="43"/>
      <c r="D244" s="43">
        <v>2</v>
      </c>
      <c r="E244" s="94">
        <v>23</v>
      </c>
      <c r="F244" s="45">
        <v>1.5</v>
      </c>
      <c r="G244" s="100">
        <v>0.25</v>
      </c>
      <c r="H244" s="45">
        <f>G244*F244*E244*D244</f>
        <v>17.25</v>
      </c>
      <c r="I244" s="43"/>
      <c r="J244" s="43"/>
      <c r="K244" s="43"/>
      <c r="L244" s="43"/>
    </row>
    <row r="245" spans="1:12" s="14" customFormat="1" ht="15">
      <c r="A245" s="42"/>
      <c r="B245" s="44"/>
      <c r="C245" s="43"/>
      <c r="D245" s="43">
        <v>1</v>
      </c>
      <c r="E245" s="94">
        <v>30</v>
      </c>
      <c r="F245" s="45">
        <v>1.5</v>
      </c>
      <c r="G245" s="100">
        <v>0.25</v>
      </c>
      <c r="H245" s="45">
        <f>G245*F245*E245*D245</f>
        <v>11.25</v>
      </c>
      <c r="I245" s="43"/>
      <c r="J245" s="43"/>
      <c r="K245" s="43"/>
      <c r="L245" s="43"/>
    </row>
    <row r="246" spans="1:12" ht="13.5" customHeight="1">
      <c r="A246" s="35"/>
      <c r="B246" s="36"/>
      <c r="C246" s="36"/>
      <c r="D246" s="37"/>
      <c r="E246" s="92"/>
      <c r="F246" s="38"/>
      <c r="G246" s="99"/>
      <c r="H246" s="41">
        <f>SUM(H241:H245)</f>
        <v>52.75</v>
      </c>
      <c r="I246" s="41">
        <f>H246</f>
        <v>52.75</v>
      </c>
      <c r="J246" s="41" t="s">
        <v>16</v>
      </c>
      <c r="K246" s="41"/>
      <c r="L246" s="41">
        <f>I246*K246</f>
        <v>0</v>
      </c>
    </row>
    <row r="247" spans="1:12" s="14" customFormat="1" ht="13.5" customHeight="1">
      <c r="A247" s="42"/>
      <c r="B247" s="43"/>
      <c r="C247" s="43"/>
      <c r="D247" s="50"/>
      <c r="E247" s="94"/>
      <c r="F247" s="45"/>
      <c r="G247" s="100"/>
      <c r="H247" s="39"/>
      <c r="I247" s="39"/>
      <c r="J247" s="43"/>
      <c r="K247" s="43"/>
      <c r="L247" s="43"/>
    </row>
    <row r="248" spans="1:12" s="14" customFormat="1" ht="28.5" customHeight="1">
      <c r="A248" s="42">
        <f>A239+1</f>
        <v>26</v>
      </c>
      <c r="B248" s="158" t="s">
        <v>187</v>
      </c>
      <c r="C248" s="159"/>
      <c r="D248" s="159"/>
      <c r="E248" s="159"/>
      <c r="F248" s="159"/>
      <c r="G248" s="159"/>
      <c r="H248" s="159"/>
      <c r="I248" s="159"/>
      <c r="J248" s="160"/>
      <c r="K248" s="43"/>
      <c r="L248" s="43"/>
    </row>
    <row r="249" spans="1:12" s="26" customFormat="1" ht="13.5" customHeight="1">
      <c r="A249" s="42"/>
      <c r="B249" s="42" t="s">
        <v>1</v>
      </c>
      <c r="C249" s="42"/>
      <c r="D249" s="42" t="s">
        <v>7</v>
      </c>
      <c r="E249" s="42" t="s">
        <v>2</v>
      </c>
      <c r="F249" s="42" t="s">
        <v>3</v>
      </c>
      <c r="G249" s="42" t="s">
        <v>8</v>
      </c>
      <c r="H249" s="42" t="s">
        <v>9</v>
      </c>
      <c r="I249" s="42" t="s">
        <v>10</v>
      </c>
      <c r="J249" s="42" t="s">
        <v>5</v>
      </c>
      <c r="K249" s="42" t="s">
        <v>39</v>
      </c>
      <c r="L249" s="42" t="s">
        <v>30</v>
      </c>
    </row>
    <row r="250" spans="1:12" s="14" customFormat="1" ht="13.5" customHeight="1">
      <c r="A250" s="42"/>
      <c r="B250" s="44"/>
      <c r="C250" s="43"/>
      <c r="D250" s="43"/>
      <c r="E250" s="95"/>
      <c r="F250" s="45"/>
      <c r="G250" s="50"/>
      <c r="H250" s="45"/>
      <c r="I250" s="43"/>
      <c r="J250" s="43"/>
      <c r="K250" s="43"/>
      <c r="L250" s="43"/>
    </row>
    <row r="251" spans="1:12" s="14" customFormat="1" ht="15">
      <c r="A251" s="42"/>
      <c r="B251" s="44" t="s">
        <v>143</v>
      </c>
      <c r="C251" s="43" t="s">
        <v>19</v>
      </c>
      <c r="D251" s="43">
        <v>2</v>
      </c>
      <c r="E251" s="94">
        <v>18</v>
      </c>
      <c r="F251" s="45"/>
      <c r="G251" s="100">
        <v>5</v>
      </c>
      <c r="H251" s="45">
        <f>D251*E251*G251</f>
        <v>180</v>
      </c>
      <c r="I251" s="43"/>
      <c r="J251" s="43"/>
      <c r="K251" s="43"/>
      <c r="L251" s="43"/>
    </row>
    <row r="252" spans="1:12" s="14" customFormat="1" ht="15">
      <c r="A252" s="42"/>
      <c r="B252" s="44"/>
      <c r="C252" s="43"/>
      <c r="D252" s="43">
        <v>2</v>
      </c>
      <c r="E252" s="94">
        <f>6.75+6.75+10</f>
        <v>23.5</v>
      </c>
      <c r="F252" s="45"/>
      <c r="G252" s="100">
        <v>5</v>
      </c>
      <c r="H252" s="45">
        <f>D252*E252*G252</f>
        <v>235</v>
      </c>
      <c r="I252" s="43"/>
      <c r="J252" s="43"/>
      <c r="K252" s="43"/>
      <c r="L252" s="43"/>
    </row>
    <row r="253" spans="1:12" s="14" customFormat="1" ht="15">
      <c r="A253" s="42"/>
      <c r="B253" s="44"/>
      <c r="C253" s="43" t="s">
        <v>86</v>
      </c>
      <c r="D253" s="43">
        <v>2</v>
      </c>
      <c r="E253" s="94">
        <v>5</v>
      </c>
      <c r="F253" s="45">
        <v>4</v>
      </c>
      <c r="G253" s="100"/>
      <c r="H253" s="45">
        <f>D253*E253*F253</f>
        <v>40</v>
      </c>
      <c r="I253" s="43"/>
      <c r="J253" s="43"/>
      <c r="K253" s="43"/>
      <c r="L253" s="43"/>
    </row>
    <row r="254" spans="1:12" s="14" customFormat="1" ht="15">
      <c r="A254" s="42"/>
      <c r="B254" s="44"/>
      <c r="C254" s="43"/>
      <c r="D254" s="43">
        <v>2</v>
      </c>
      <c r="E254" s="94">
        <v>6.75</v>
      </c>
      <c r="F254" s="45">
        <v>5</v>
      </c>
      <c r="G254" s="100"/>
      <c r="H254" s="45">
        <f>D254*E254*F254</f>
        <v>67.5</v>
      </c>
      <c r="I254" s="43"/>
      <c r="J254" s="43"/>
      <c r="K254" s="43"/>
      <c r="L254" s="43"/>
    </row>
    <row r="255" spans="1:12" s="14" customFormat="1" ht="15">
      <c r="A255" s="42"/>
      <c r="B255" s="44" t="s">
        <v>144</v>
      </c>
      <c r="C255" s="43"/>
      <c r="D255" s="43">
        <v>-2</v>
      </c>
      <c r="E255" s="94">
        <v>2.5</v>
      </c>
      <c r="F255" s="45"/>
      <c r="G255" s="100">
        <v>5</v>
      </c>
      <c r="H255" s="45">
        <f>D255*E255*G255</f>
        <v>-25</v>
      </c>
      <c r="I255" s="43"/>
      <c r="J255" s="43"/>
      <c r="K255" s="43"/>
      <c r="L255" s="43"/>
    </row>
    <row r="256" spans="1:12" s="14" customFormat="1" ht="15">
      <c r="A256" s="42"/>
      <c r="B256" s="44"/>
      <c r="C256" s="43"/>
      <c r="D256" s="43">
        <v>-2</v>
      </c>
      <c r="E256" s="94">
        <v>3</v>
      </c>
      <c r="F256" s="45"/>
      <c r="G256" s="100">
        <v>5</v>
      </c>
      <c r="H256" s="45">
        <f>D256*E256*G256</f>
        <v>-30</v>
      </c>
      <c r="I256" s="43"/>
      <c r="J256" s="43"/>
      <c r="K256" s="43"/>
      <c r="L256" s="43"/>
    </row>
    <row r="257" spans="1:12" ht="13.5" customHeight="1">
      <c r="A257" s="35"/>
      <c r="B257" s="36"/>
      <c r="C257" s="36"/>
      <c r="D257" s="37"/>
      <c r="E257" s="92"/>
      <c r="F257" s="38"/>
      <c r="G257" s="99"/>
      <c r="H257" s="41">
        <f>SUM(H250:H256)</f>
        <v>467.5</v>
      </c>
      <c r="I257" s="41">
        <f>H257</f>
        <v>467.5</v>
      </c>
      <c r="J257" s="41" t="s">
        <v>17</v>
      </c>
      <c r="K257" s="41"/>
      <c r="L257" s="41">
        <f>I257*K257</f>
        <v>0</v>
      </c>
    </row>
    <row r="258" spans="1:12" s="14" customFormat="1" ht="13.5" customHeight="1">
      <c r="A258" s="42"/>
      <c r="B258" s="43"/>
      <c r="C258" s="43"/>
      <c r="D258" s="50"/>
      <c r="E258" s="94"/>
      <c r="F258" s="45"/>
      <c r="G258" s="100"/>
      <c r="H258" s="39"/>
      <c r="I258" s="39"/>
      <c r="J258" s="39"/>
      <c r="K258" s="39"/>
      <c r="L258" s="39"/>
    </row>
    <row r="259" spans="1:12" s="14" customFormat="1" ht="13.5" customHeight="1">
      <c r="A259" s="42">
        <f>A248+1</f>
        <v>27</v>
      </c>
      <c r="B259" s="142" t="s">
        <v>101</v>
      </c>
      <c r="C259" s="142"/>
      <c r="D259" s="142"/>
      <c r="E259" s="142"/>
      <c r="F259" s="142"/>
      <c r="G259" s="142"/>
      <c r="H259" s="142"/>
      <c r="I259" s="142"/>
      <c r="J259" s="142"/>
      <c r="K259" s="43"/>
      <c r="L259" s="43"/>
    </row>
    <row r="260" spans="1:12" s="14" customFormat="1" ht="13.5" customHeight="1">
      <c r="A260" s="42"/>
      <c r="B260" s="50" t="s">
        <v>1</v>
      </c>
      <c r="C260" s="50"/>
      <c r="D260" s="50" t="s">
        <v>7</v>
      </c>
      <c r="E260" s="50" t="s">
        <v>2</v>
      </c>
      <c r="F260" s="50" t="s">
        <v>3</v>
      </c>
      <c r="G260" s="50" t="s">
        <v>8</v>
      </c>
      <c r="H260" s="50" t="s">
        <v>9</v>
      </c>
      <c r="I260" s="50" t="s">
        <v>10</v>
      </c>
      <c r="J260" s="50" t="s">
        <v>5</v>
      </c>
      <c r="K260" s="43"/>
      <c r="L260" s="43"/>
    </row>
    <row r="261" spans="1:12" s="14" customFormat="1" ht="13.5" customHeight="1">
      <c r="A261" s="42"/>
      <c r="B261" s="44"/>
      <c r="C261" s="43"/>
      <c r="D261" s="43"/>
      <c r="E261" s="95"/>
      <c r="F261" s="45"/>
      <c r="G261" s="50"/>
      <c r="H261" s="45"/>
      <c r="I261" s="43"/>
      <c r="J261" s="43"/>
      <c r="K261" s="43"/>
      <c r="L261" s="43"/>
    </row>
    <row r="262" spans="1:12" s="14" customFormat="1" ht="13.5" customHeight="1">
      <c r="A262" s="42"/>
      <c r="B262" s="44" t="s">
        <v>50</v>
      </c>
      <c r="C262" s="43" t="s">
        <v>42</v>
      </c>
      <c r="D262" s="43">
        <v>1</v>
      </c>
      <c r="E262" s="94">
        <v>60</v>
      </c>
      <c r="F262" s="45"/>
      <c r="G262" s="100">
        <v>0.5</v>
      </c>
      <c r="H262" s="47">
        <f t="shared" ref="H262:H266" si="8">G262*E262*D262</f>
        <v>30</v>
      </c>
      <c r="I262" s="43"/>
      <c r="J262" s="43"/>
      <c r="K262" s="43"/>
      <c r="L262" s="43"/>
    </row>
    <row r="263" spans="1:12" s="14" customFormat="1" ht="13.5" customHeight="1">
      <c r="A263" s="42"/>
      <c r="B263" s="44"/>
      <c r="C263" s="43" t="s">
        <v>42</v>
      </c>
      <c r="D263" s="43">
        <v>1</v>
      </c>
      <c r="E263" s="94">
        <v>56</v>
      </c>
      <c r="F263" s="45"/>
      <c r="G263" s="100">
        <v>0.5</v>
      </c>
      <c r="H263" s="47">
        <f t="shared" si="8"/>
        <v>28</v>
      </c>
      <c r="I263" s="43"/>
      <c r="J263" s="43"/>
      <c r="K263" s="43"/>
      <c r="L263" s="43"/>
    </row>
    <row r="264" spans="1:12" s="14" customFormat="1" ht="13.5" customHeight="1">
      <c r="A264" s="42"/>
      <c r="B264" s="44"/>
      <c r="C264" s="43" t="s">
        <v>42</v>
      </c>
      <c r="D264" s="43">
        <v>1</v>
      </c>
      <c r="E264" s="94">
        <v>48</v>
      </c>
      <c r="F264" s="45"/>
      <c r="G264" s="100">
        <v>0.5</v>
      </c>
      <c r="H264" s="47">
        <f t="shared" si="8"/>
        <v>24</v>
      </c>
      <c r="I264" s="43"/>
      <c r="J264" s="43"/>
      <c r="K264" s="43"/>
      <c r="L264" s="43"/>
    </row>
    <row r="265" spans="1:12" s="14" customFormat="1" ht="13.5" customHeight="1">
      <c r="A265" s="42"/>
      <c r="B265" s="44"/>
      <c r="C265" s="43" t="s">
        <v>27</v>
      </c>
      <c r="D265" s="43">
        <v>1</v>
      </c>
      <c r="E265" s="94">
        <v>36.75</v>
      </c>
      <c r="F265" s="45"/>
      <c r="G265" s="100">
        <v>0.5</v>
      </c>
      <c r="H265" s="47">
        <f t="shared" si="8"/>
        <v>18.375</v>
      </c>
      <c r="I265" s="43"/>
      <c r="J265" s="43"/>
      <c r="K265" s="43"/>
      <c r="L265" s="43"/>
    </row>
    <row r="266" spans="1:12" s="14" customFormat="1" ht="13.5" customHeight="1">
      <c r="A266" s="42"/>
      <c r="B266" s="44"/>
      <c r="C266" s="43" t="s">
        <v>89</v>
      </c>
      <c r="D266" s="43">
        <v>6</v>
      </c>
      <c r="E266" s="94">
        <v>0.75</v>
      </c>
      <c r="F266" s="45"/>
      <c r="G266" s="100">
        <v>0.5</v>
      </c>
      <c r="H266" s="47">
        <f t="shared" si="8"/>
        <v>2.25</v>
      </c>
      <c r="I266" s="43"/>
      <c r="J266" s="43"/>
      <c r="K266" s="43"/>
      <c r="L266" s="43"/>
    </row>
    <row r="267" spans="1:12" s="14" customFormat="1" ht="13.5" customHeight="1">
      <c r="A267" s="42"/>
      <c r="B267" s="44"/>
      <c r="C267" s="43"/>
      <c r="D267" s="43"/>
      <c r="E267" s="94"/>
      <c r="F267" s="45"/>
      <c r="G267" s="100"/>
      <c r="H267" s="47"/>
      <c r="I267" s="43"/>
      <c r="J267" s="43"/>
      <c r="K267" s="43"/>
      <c r="L267" s="43"/>
    </row>
    <row r="268" spans="1:12" s="14" customFormat="1" ht="13.5" customHeight="1">
      <c r="A268" s="42"/>
      <c r="B268" s="44" t="s">
        <v>51</v>
      </c>
      <c r="C268" s="43" t="s">
        <v>52</v>
      </c>
      <c r="D268" s="43">
        <v>-2</v>
      </c>
      <c r="E268" s="94">
        <v>5</v>
      </c>
      <c r="F268" s="45"/>
      <c r="G268" s="100">
        <v>0.5</v>
      </c>
      <c r="H268" s="47">
        <f>G268*E268*D268</f>
        <v>-5</v>
      </c>
      <c r="I268" s="43"/>
      <c r="J268" s="43"/>
      <c r="K268" s="43"/>
      <c r="L268" s="43"/>
    </row>
    <row r="269" spans="1:12" s="14" customFormat="1" ht="13.5" customHeight="1">
      <c r="A269" s="42"/>
      <c r="B269" s="44"/>
      <c r="C269" s="43" t="s">
        <v>52</v>
      </c>
      <c r="D269" s="43">
        <v>-4</v>
      </c>
      <c r="E269" s="94">
        <v>4</v>
      </c>
      <c r="F269" s="45"/>
      <c r="G269" s="100">
        <v>0.5</v>
      </c>
      <c r="H269" s="47">
        <f>G269*E269*D269</f>
        <v>-8</v>
      </c>
      <c r="I269" s="43"/>
      <c r="J269" s="43"/>
      <c r="K269" s="43"/>
      <c r="L269" s="43"/>
    </row>
    <row r="270" spans="1:12" s="14" customFormat="1" ht="13.5" customHeight="1">
      <c r="A270" s="42"/>
      <c r="B270" s="44"/>
      <c r="C270" s="43" t="s">
        <v>52</v>
      </c>
      <c r="D270" s="43">
        <v>-4</v>
      </c>
      <c r="E270" s="94">
        <v>3</v>
      </c>
      <c r="F270" s="45"/>
      <c r="G270" s="100">
        <v>0.5</v>
      </c>
      <c r="H270" s="47">
        <f>G270*E270*D270</f>
        <v>-6</v>
      </c>
      <c r="I270" s="43"/>
      <c r="J270" s="43"/>
      <c r="K270" s="43"/>
      <c r="L270" s="43"/>
    </row>
    <row r="271" spans="1:12" s="14" customFormat="1" ht="13.5" customHeight="1">
      <c r="A271" s="42"/>
      <c r="B271" s="44"/>
      <c r="C271" s="43" t="s">
        <v>52</v>
      </c>
      <c r="D271" s="43">
        <v>-2</v>
      </c>
      <c r="E271" s="94">
        <v>2.5</v>
      </c>
      <c r="F271" s="45"/>
      <c r="G271" s="100">
        <v>0.5</v>
      </c>
      <c r="H271" s="47">
        <f>G271*E271*D271</f>
        <v>-2.5</v>
      </c>
      <c r="I271" s="43"/>
      <c r="J271" s="43"/>
      <c r="K271" s="43"/>
      <c r="L271" s="43"/>
    </row>
    <row r="272" spans="1:12" ht="15">
      <c r="A272" s="35"/>
      <c r="B272" s="36"/>
      <c r="C272" s="36"/>
      <c r="D272" s="37"/>
      <c r="E272" s="92"/>
      <c r="F272" s="38"/>
      <c r="G272" s="99"/>
      <c r="H272" s="58">
        <f>SUM(H261:H271)</f>
        <v>81.125</v>
      </c>
      <c r="I272" s="58">
        <f>H272</f>
        <v>81.125</v>
      </c>
      <c r="J272" s="58" t="s">
        <v>17</v>
      </c>
      <c r="K272" s="58"/>
      <c r="L272" s="58">
        <f>K272*I272</f>
        <v>0</v>
      </c>
    </row>
    <row r="273" spans="1:12" s="74" customFormat="1" ht="28.5" customHeight="1">
      <c r="A273" s="166" t="s">
        <v>35</v>
      </c>
      <c r="B273" s="167"/>
      <c r="C273" s="167"/>
      <c r="D273" s="167"/>
      <c r="E273" s="167"/>
      <c r="F273" s="167"/>
      <c r="G273" s="167"/>
      <c r="H273" s="167"/>
      <c r="I273" s="167"/>
      <c r="J273" s="168"/>
      <c r="K273" s="31" t="s">
        <v>91</v>
      </c>
      <c r="L273" s="32">
        <f>SUM(L6:L272)</f>
        <v>0</v>
      </c>
    </row>
    <row r="274" spans="1:12" ht="25.5" customHeight="1">
      <c r="A274" s="164" t="s">
        <v>120</v>
      </c>
      <c r="B274" s="165"/>
      <c r="C274" s="165"/>
      <c r="D274" s="165"/>
      <c r="E274" s="165"/>
      <c r="F274" s="165"/>
      <c r="G274" s="165"/>
      <c r="H274" s="123"/>
      <c r="I274" s="123"/>
      <c r="J274" s="123"/>
      <c r="K274" s="123"/>
      <c r="L274" s="124"/>
    </row>
    <row r="275" spans="1:12" ht="16.5" customHeight="1">
      <c r="A275" s="85" t="s">
        <v>122</v>
      </c>
      <c r="B275" s="169" t="s">
        <v>1</v>
      </c>
      <c r="C275" s="170"/>
      <c r="D275" s="86" t="s">
        <v>123</v>
      </c>
      <c r="E275" s="86" t="s">
        <v>5</v>
      </c>
      <c r="F275" s="86" t="s">
        <v>39</v>
      </c>
      <c r="G275" s="86" t="s">
        <v>30</v>
      </c>
      <c r="H275" s="86"/>
      <c r="I275" s="86"/>
      <c r="J275" s="86"/>
      <c r="K275" s="86"/>
      <c r="L275" s="86"/>
    </row>
    <row r="276" spans="1:12" ht="52.5" customHeight="1">
      <c r="A276" s="27">
        <v>1</v>
      </c>
      <c r="B276" s="156" t="s">
        <v>124</v>
      </c>
      <c r="C276" s="157"/>
      <c r="D276" s="81">
        <v>88</v>
      </c>
      <c r="E276" s="82" t="s">
        <v>18</v>
      </c>
      <c r="F276" s="83"/>
      <c r="G276" s="102">
        <f t="shared" ref="G276" si="9">ROUND(D276*F276,2)</f>
        <v>0</v>
      </c>
      <c r="H276" s="21"/>
      <c r="I276" s="21"/>
      <c r="J276" s="18"/>
      <c r="K276" s="18"/>
      <c r="L276" s="87"/>
    </row>
    <row r="277" spans="1:12" ht="37.5" customHeight="1">
      <c r="A277" s="27">
        <v>2</v>
      </c>
      <c r="B277" s="156" t="s">
        <v>121</v>
      </c>
      <c r="C277" s="157"/>
      <c r="D277" s="84">
        <v>100</v>
      </c>
      <c r="E277" s="82" t="s">
        <v>17</v>
      </c>
      <c r="F277" s="83"/>
      <c r="G277" s="102">
        <f>ROUND(D277*F277,2)</f>
        <v>0</v>
      </c>
      <c r="H277" s="21"/>
      <c r="I277" s="21"/>
      <c r="J277" s="18"/>
      <c r="K277" s="18"/>
      <c r="L277" s="87"/>
    </row>
    <row r="278" spans="1:12" ht="79.5" customHeight="1">
      <c r="A278" s="27">
        <v>3</v>
      </c>
      <c r="B278" s="173" t="s">
        <v>145</v>
      </c>
      <c r="C278" s="174"/>
      <c r="D278" s="81">
        <v>159.5</v>
      </c>
      <c r="E278" s="82" t="s">
        <v>17</v>
      </c>
      <c r="F278" s="19"/>
      <c r="G278" s="103">
        <f>ROUND(D278*F278,2)</f>
        <v>0</v>
      </c>
      <c r="H278" s="21"/>
      <c r="I278" s="21"/>
      <c r="J278" s="18"/>
      <c r="K278" s="18"/>
      <c r="L278" s="87"/>
    </row>
    <row r="279" spans="1:12" s="91" customFormat="1" ht="37.5" customHeight="1">
      <c r="A279" s="166" t="s">
        <v>35</v>
      </c>
      <c r="B279" s="167"/>
      <c r="C279" s="167"/>
      <c r="D279" s="167"/>
      <c r="E279" s="167"/>
      <c r="F279" s="168"/>
      <c r="G279" s="104">
        <f>SUM(G276:G278)</f>
        <v>0</v>
      </c>
      <c r="H279" s="89"/>
      <c r="I279" s="89"/>
      <c r="J279" s="90"/>
      <c r="K279" s="90"/>
      <c r="L279" s="88"/>
    </row>
    <row r="280" spans="1:12" ht="25.5" customHeight="1">
      <c r="A280" s="175" t="s">
        <v>132</v>
      </c>
      <c r="B280" s="176"/>
      <c r="C280" s="176"/>
      <c r="D280" s="176"/>
      <c r="E280" s="176"/>
      <c r="F280" s="176"/>
      <c r="G280" s="176"/>
      <c r="H280" s="176"/>
      <c r="I280" s="176"/>
      <c r="J280" s="176"/>
      <c r="K280" s="176"/>
      <c r="L280" s="177"/>
    </row>
    <row r="281" spans="1:12" ht="16.5" customHeight="1">
      <c r="A281" s="85" t="s">
        <v>122</v>
      </c>
      <c r="B281" s="169" t="s">
        <v>1</v>
      </c>
      <c r="C281" s="170"/>
      <c r="D281" s="86" t="s">
        <v>123</v>
      </c>
      <c r="E281" s="86" t="s">
        <v>5</v>
      </c>
      <c r="F281" s="86" t="s">
        <v>39</v>
      </c>
      <c r="G281" s="86" t="s">
        <v>30</v>
      </c>
      <c r="H281" s="86"/>
      <c r="I281" s="86"/>
      <c r="J281" s="86"/>
      <c r="K281" s="86"/>
      <c r="L281" s="86"/>
    </row>
    <row r="282" spans="1:12" ht="67.5" customHeight="1">
      <c r="A282" s="27">
        <v>1</v>
      </c>
      <c r="B282" s="171" t="s">
        <v>189</v>
      </c>
      <c r="C282" s="172"/>
      <c r="D282" s="20">
        <v>5</v>
      </c>
      <c r="E282" s="97" t="s">
        <v>11</v>
      </c>
      <c r="F282" s="19"/>
      <c r="G282" s="105">
        <f t="shared" ref="G282:G283" si="10">D282*F282</f>
        <v>0</v>
      </c>
      <c r="H282" s="21"/>
      <c r="I282" s="21"/>
      <c r="J282" s="18"/>
      <c r="K282" s="18"/>
      <c r="L282" s="87"/>
    </row>
    <row r="283" spans="1:12" ht="40.5" customHeight="1">
      <c r="A283" s="27">
        <v>2</v>
      </c>
      <c r="B283" s="171" t="s">
        <v>190</v>
      </c>
      <c r="C283" s="172"/>
      <c r="D283" s="20">
        <v>5</v>
      </c>
      <c r="E283" s="97" t="s">
        <v>11</v>
      </c>
      <c r="F283" s="19"/>
      <c r="G283" s="105">
        <f t="shared" si="10"/>
        <v>0</v>
      </c>
      <c r="H283" s="21"/>
      <c r="I283" s="21"/>
      <c r="J283" s="18"/>
      <c r="K283" s="18"/>
      <c r="L283" s="87"/>
    </row>
    <row r="284" spans="1:12" ht="27" customHeight="1">
      <c r="A284" s="27">
        <v>3</v>
      </c>
      <c r="B284" s="171" t="s">
        <v>191</v>
      </c>
      <c r="C284" s="172"/>
      <c r="D284" s="20">
        <v>5</v>
      </c>
      <c r="E284" s="97" t="s">
        <v>11</v>
      </c>
      <c r="F284" s="19"/>
      <c r="G284" s="105">
        <f>D284*F284</f>
        <v>0</v>
      </c>
      <c r="H284" s="21"/>
      <c r="I284" s="21"/>
      <c r="J284" s="18"/>
      <c r="K284" s="18"/>
      <c r="L284" s="87"/>
    </row>
    <row r="285" spans="1:12" ht="36.75" customHeight="1">
      <c r="A285" s="27">
        <v>4</v>
      </c>
      <c r="B285" s="171" t="s">
        <v>140</v>
      </c>
      <c r="C285" s="172"/>
      <c r="D285" s="20">
        <v>5</v>
      </c>
      <c r="E285" s="97" t="s">
        <v>11</v>
      </c>
      <c r="F285" s="19"/>
      <c r="G285" s="105">
        <f t="shared" ref="G285:G295" si="11">D285*F285</f>
        <v>0</v>
      </c>
      <c r="H285" s="21"/>
      <c r="I285" s="21"/>
      <c r="J285" s="18"/>
      <c r="K285" s="18"/>
      <c r="L285" s="87"/>
    </row>
    <row r="286" spans="1:12" ht="28.5" customHeight="1">
      <c r="A286" s="27">
        <v>5</v>
      </c>
      <c r="B286" s="171" t="s">
        <v>139</v>
      </c>
      <c r="C286" s="172"/>
      <c r="D286" s="20">
        <v>5</v>
      </c>
      <c r="E286" s="97" t="s">
        <v>11</v>
      </c>
      <c r="F286" s="19"/>
      <c r="G286" s="105">
        <f t="shared" si="11"/>
        <v>0</v>
      </c>
      <c r="H286" s="21"/>
      <c r="I286" s="21"/>
      <c r="J286" s="18"/>
      <c r="K286" s="18"/>
      <c r="L286" s="87"/>
    </row>
    <row r="287" spans="1:12" ht="27.75" customHeight="1">
      <c r="A287" s="27">
        <v>6</v>
      </c>
      <c r="B287" s="171" t="s">
        <v>138</v>
      </c>
      <c r="C287" s="172"/>
      <c r="D287" s="20">
        <v>5</v>
      </c>
      <c r="E287" s="97" t="s">
        <v>11</v>
      </c>
      <c r="F287" s="19"/>
      <c r="G287" s="105">
        <f t="shared" si="11"/>
        <v>0</v>
      </c>
      <c r="H287" s="21"/>
      <c r="I287" s="21"/>
      <c r="J287" s="18"/>
      <c r="K287" s="18"/>
      <c r="L287" s="87"/>
    </row>
    <row r="288" spans="1:12" ht="42.75" customHeight="1">
      <c r="A288" s="27">
        <v>7</v>
      </c>
      <c r="B288" s="171" t="s">
        <v>137</v>
      </c>
      <c r="C288" s="172"/>
      <c r="D288" s="20">
        <v>5</v>
      </c>
      <c r="E288" s="97" t="s">
        <v>11</v>
      </c>
      <c r="F288" s="19"/>
      <c r="G288" s="105">
        <f t="shared" si="11"/>
        <v>0</v>
      </c>
      <c r="H288" s="21"/>
      <c r="I288" s="21"/>
      <c r="J288" s="18"/>
      <c r="K288" s="18"/>
      <c r="L288" s="87"/>
    </row>
    <row r="289" spans="1:12" ht="27.75" customHeight="1">
      <c r="A289" s="27">
        <v>8</v>
      </c>
      <c r="B289" s="171" t="s">
        <v>125</v>
      </c>
      <c r="C289" s="172"/>
      <c r="D289" s="20">
        <v>100</v>
      </c>
      <c r="E289" s="97" t="s">
        <v>130</v>
      </c>
      <c r="F289" s="19"/>
      <c r="G289" s="105">
        <f t="shared" si="11"/>
        <v>0</v>
      </c>
      <c r="H289" s="21"/>
      <c r="I289" s="21"/>
      <c r="J289" s="18"/>
      <c r="K289" s="18"/>
      <c r="L289" s="87"/>
    </row>
    <row r="290" spans="1:12" ht="27.75" customHeight="1">
      <c r="A290" s="27">
        <v>9</v>
      </c>
      <c r="B290" s="171" t="s">
        <v>126</v>
      </c>
      <c r="C290" s="172"/>
      <c r="D290" s="20">
        <v>150</v>
      </c>
      <c r="E290" s="97" t="s">
        <v>130</v>
      </c>
      <c r="F290" s="19"/>
      <c r="G290" s="105">
        <f t="shared" si="11"/>
        <v>0</v>
      </c>
      <c r="H290" s="21"/>
      <c r="I290" s="21"/>
      <c r="J290" s="18"/>
      <c r="K290" s="18"/>
      <c r="L290" s="87"/>
    </row>
    <row r="291" spans="1:12" ht="39.75" customHeight="1">
      <c r="A291" s="27">
        <v>10</v>
      </c>
      <c r="B291" s="171" t="s">
        <v>136</v>
      </c>
      <c r="C291" s="172"/>
      <c r="D291" s="20">
        <v>1</v>
      </c>
      <c r="E291" s="97" t="s">
        <v>131</v>
      </c>
      <c r="F291" s="19"/>
      <c r="G291" s="105">
        <f>D291*F291</f>
        <v>0</v>
      </c>
      <c r="H291" s="21"/>
      <c r="I291" s="21"/>
      <c r="J291" s="18"/>
      <c r="K291" s="18"/>
      <c r="L291" s="87"/>
    </row>
    <row r="292" spans="1:12" ht="69" customHeight="1">
      <c r="A292" s="27">
        <v>11</v>
      </c>
      <c r="B292" s="171" t="s">
        <v>135</v>
      </c>
      <c r="C292" s="172"/>
      <c r="D292" s="20">
        <v>1</v>
      </c>
      <c r="E292" s="97" t="s">
        <v>11</v>
      </c>
      <c r="F292" s="19"/>
      <c r="G292" s="105">
        <f t="shared" si="11"/>
        <v>0</v>
      </c>
      <c r="H292" s="21"/>
      <c r="I292" s="21"/>
      <c r="J292" s="18"/>
      <c r="K292" s="18"/>
      <c r="L292" s="87"/>
    </row>
    <row r="293" spans="1:12" ht="39.75" customHeight="1">
      <c r="A293" s="27">
        <v>12</v>
      </c>
      <c r="B293" s="171" t="s">
        <v>127</v>
      </c>
      <c r="C293" s="172"/>
      <c r="D293" s="20">
        <v>100</v>
      </c>
      <c r="E293" s="97" t="s">
        <v>18</v>
      </c>
      <c r="F293" s="19"/>
      <c r="G293" s="105">
        <f t="shared" si="11"/>
        <v>0</v>
      </c>
      <c r="H293" s="21"/>
      <c r="I293" s="21"/>
      <c r="J293" s="18"/>
      <c r="K293" s="18"/>
      <c r="L293" s="87"/>
    </row>
    <row r="294" spans="1:12" ht="39" customHeight="1">
      <c r="A294" s="27">
        <v>13</v>
      </c>
      <c r="B294" s="171" t="s">
        <v>134</v>
      </c>
      <c r="C294" s="172"/>
      <c r="D294" s="20">
        <v>2</v>
      </c>
      <c r="E294" s="97" t="s">
        <v>11</v>
      </c>
      <c r="F294" s="19"/>
      <c r="G294" s="105">
        <f t="shared" si="11"/>
        <v>0</v>
      </c>
      <c r="H294" s="21"/>
      <c r="I294" s="21"/>
      <c r="J294" s="18"/>
      <c r="K294" s="18"/>
      <c r="L294" s="87"/>
    </row>
    <row r="295" spans="1:12" ht="28.5" customHeight="1">
      <c r="A295" s="27">
        <v>14</v>
      </c>
      <c r="B295" s="171" t="s">
        <v>128</v>
      </c>
      <c r="C295" s="172"/>
      <c r="D295" s="20">
        <v>1</v>
      </c>
      <c r="E295" s="97" t="s">
        <v>11</v>
      </c>
      <c r="F295" s="19"/>
      <c r="G295" s="105">
        <f t="shared" si="11"/>
        <v>0</v>
      </c>
      <c r="H295" s="21"/>
      <c r="I295" s="21"/>
      <c r="J295" s="18"/>
      <c r="K295" s="18"/>
      <c r="L295" s="87"/>
    </row>
    <row r="296" spans="1:12" ht="53.25" customHeight="1">
      <c r="A296" s="27">
        <v>15</v>
      </c>
      <c r="B296" s="171" t="s">
        <v>129</v>
      </c>
      <c r="C296" s="172"/>
      <c r="D296" s="20">
        <v>2</v>
      </c>
      <c r="E296" s="97" t="s">
        <v>11</v>
      </c>
      <c r="F296" s="19"/>
      <c r="G296" s="105">
        <f>D296*F296</f>
        <v>0</v>
      </c>
      <c r="H296" s="21"/>
      <c r="I296" s="21"/>
      <c r="J296" s="18"/>
      <c r="K296" s="18"/>
      <c r="L296" s="87"/>
    </row>
    <row r="297" spans="1:12" ht="12.75">
      <c r="A297" s="27">
        <v>16</v>
      </c>
      <c r="B297" s="171" t="s">
        <v>133</v>
      </c>
      <c r="C297" s="172"/>
      <c r="D297" s="20">
        <v>1</v>
      </c>
      <c r="E297" s="97" t="s">
        <v>11</v>
      </c>
      <c r="F297" s="19"/>
      <c r="G297" s="105">
        <f>D297*F297</f>
        <v>0</v>
      </c>
      <c r="H297" s="21"/>
      <c r="I297" s="21"/>
      <c r="J297" s="18"/>
      <c r="K297" s="18"/>
      <c r="L297" s="87"/>
    </row>
    <row r="298" spans="1:12" s="91" customFormat="1" ht="37.5" customHeight="1">
      <c r="A298" s="178" t="s">
        <v>35</v>
      </c>
      <c r="B298" s="178"/>
      <c r="C298" s="178"/>
      <c r="D298" s="178"/>
      <c r="E298" s="178"/>
      <c r="F298" s="106" t="s">
        <v>141</v>
      </c>
      <c r="G298" s="104">
        <f>SUM(G282:G297)</f>
        <v>0</v>
      </c>
      <c r="H298" s="89"/>
      <c r="I298" s="89"/>
      <c r="J298" s="90"/>
      <c r="K298" s="90"/>
      <c r="L298" s="88"/>
    </row>
    <row r="299" spans="1:12" s="91" customFormat="1" ht="37.5" customHeight="1">
      <c r="A299" s="178" t="s">
        <v>142</v>
      </c>
      <c r="B299" s="178"/>
      <c r="C299" s="178"/>
      <c r="D299" s="178"/>
      <c r="E299" s="178"/>
      <c r="F299" s="106" t="s">
        <v>141</v>
      </c>
      <c r="G299" s="104"/>
      <c r="H299" s="89"/>
      <c r="I299" s="89"/>
      <c r="J299" s="90"/>
      <c r="K299" s="90"/>
      <c r="L299" s="88"/>
    </row>
  </sheetData>
  <mergeCells count="70">
    <mergeCell ref="A298:E298"/>
    <mergeCell ref="A299:E299"/>
    <mergeCell ref="B292:C292"/>
    <mergeCell ref="B293:C293"/>
    <mergeCell ref="B294:C294"/>
    <mergeCell ref="B295:C295"/>
    <mergeCell ref="B296:C296"/>
    <mergeCell ref="B297:C297"/>
    <mergeCell ref="B291:C291"/>
    <mergeCell ref="B278:C278"/>
    <mergeCell ref="A279:F279"/>
    <mergeCell ref="A280:L280"/>
    <mergeCell ref="B285:C285"/>
    <mergeCell ref="B286:C286"/>
    <mergeCell ref="B287:C287"/>
    <mergeCell ref="B288:C288"/>
    <mergeCell ref="B289:C289"/>
    <mergeCell ref="B290:C290"/>
    <mergeCell ref="B282:C282"/>
    <mergeCell ref="B283:C283"/>
    <mergeCell ref="B284:C284"/>
    <mergeCell ref="B281:C281"/>
    <mergeCell ref="B277:C277"/>
    <mergeCell ref="B209:J209"/>
    <mergeCell ref="B218:J218"/>
    <mergeCell ref="B225:J225"/>
    <mergeCell ref="B232:J232"/>
    <mergeCell ref="B239:J239"/>
    <mergeCell ref="B248:J248"/>
    <mergeCell ref="A274:G274"/>
    <mergeCell ref="B259:J259"/>
    <mergeCell ref="A273:J273"/>
    <mergeCell ref="B275:C275"/>
    <mergeCell ref="B276:C276"/>
    <mergeCell ref="B180:H180"/>
    <mergeCell ref="I180:J180"/>
    <mergeCell ref="B191:H191"/>
    <mergeCell ref="I191:J191"/>
    <mergeCell ref="B202:H202"/>
    <mergeCell ref="I202:J202"/>
    <mergeCell ref="B155:H155"/>
    <mergeCell ref="I155:J155"/>
    <mergeCell ref="B91:H91"/>
    <mergeCell ref="I91:J91"/>
    <mergeCell ref="B100:H100"/>
    <mergeCell ref="I100:J100"/>
    <mergeCell ref="B124:J124"/>
    <mergeCell ref="B135:H135"/>
    <mergeCell ref="I135:J135"/>
    <mergeCell ref="B146:H146"/>
    <mergeCell ref="I146:J146"/>
    <mergeCell ref="B70:H70"/>
    <mergeCell ref="I70:J70"/>
    <mergeCell ref="B77:H77"/>
    <mergeCell ref="I77:J77"/>
    <mergeCell ref="B84:H84"/>
    <mergeCell ref="I84:J84"/>
    <mergeCell ref="B63:H63"/>
    <mergeCell ref="I63:J63"/>
    <mergeCell ref="A1:L1"/>
    <mergeCell ref="C2:L2"/>
    <mergeCell ref="B4:J4"/>
    <mergeCell ref="B13:H13"/>
    <mergeCell ref="B21:H21"/>
    <mergeCell ref="B28:H28"/>
    <mergeCell ref="B35:H35"/>
    <mergeCell ref="I35:J35"/>
    <mergeCell ref="B42:H42"/>
    <mergeCell ref="B56:H56"/>
    <mergeCell ref="I56:J56"/>
  </mergeCells>
  <pageMargins left="0.7" right="0.7" top="0.75" bottom="0.75" header="0.3" footer="0.3"/>
  <pageSetup paperSize="9" scale="65" orientation="portrait" horizontalDpi="180" verticalDpi="180" r:id="rId1"/>
  <headerFooter alignWithMargins="0">
    <oddFooter>&amp;L&amp;"Arial,Italic"&amp;8TAHSIN&amp;C&amp;"Arial,Italic"&amp;8Page &amp;P of &amp;N&amp;R&amp;"Arial,Italic"&amp;8&amp;F&amp;A</oddFooter>
  </headerFooter>
  <rowBreaks count="2" manualBreakCount="2">
    <brk id="216" min="1" max="11" man="1"/>
    <brk id="279" min="1" max="11" man="1"/>
  </rowBreaks>
  <ignoredErrors>
    <ignoredError sqref="G284:G291 G292:G297 G282 G28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zoomScaleSheetLayoutView="100" workbookViewId="0">
      <selection activeCell="M8" sqref="M8"/>
    </sheetView>
  </sheetViews>
  <sheetFormatPr defaultRowHeight="12.75"/>
  <cols>
    <col min="1" max="1" width="6.85546875" bestFit="1" customWidth="1"/>
    <col min="2" max="2" width="46.5703125" customWidth="1"/>
    <col min="3" max="3" width="5.7109375" bestFit="1" customWidth="1"/>
    <col min="4" max="4" width="10.5703125" bestFit="1" customWidth="1"/>
    <col min="5" max="5" width="9.5703125" bestFit="1" customWidth="1"/>
    <col min="6" max="6" width="16.28515625" bestFit="1" customWidth="1"/>
  </cols>
  <sheetData>
    <row r="1" spans="1:6" ht="31.5" customHeight="1">
      <c r="A1" s="180" t="e">
        <f>#REF!</f>
        <v>#REF!</v>
      </c>
      <c r="B1" s="180"/>
      <c r="C1" s="180"/>
      <c r="D1" s="180"/>
      <c r="E1" s="180"/>
      <c r="F1" s="180"/>
    </row>
    <row r="2" spans="1:6" ht="28.5" customHeight="1">
      <c r="A2" s="180" t="s">
        <v>37</v>
      </c>
      <c r="B2" s="180"/>
      <c r="C2" s="180"/>
      <c r="D2" s="180"/>
      <c r="E2" s="180"/>
      <c r="F2" s="180"/>
    </row>
    <row r="3" spans="1:6" ht="30" customHeight="1">
      <c r="A3" s="181"/>
      <c r="B3" s="181"/>
      <c r="C3" s="181"/>
      <c r="D3" s="181"/>
      <c r="E3" s="181"/>
      <c r="F3" s="181"/>
    </row>
    <row r="4" spans="1:6" ht="14.25">
      <c r="A4" s="62" t="s">
        <v>38</v>
      </c>
      <c r="B4" s="62" t="s">
        <v>1</v>
      </c>
      <c r="C4" s="62" t="s">
        <v>5</v>
      </c>
      <c r="D4" s="62" t="s">
        <v>6</v>
      </c>
      <c r="E4" s="63" t="s">
        <v>39</v>
      </c>
      <c r="F4" s="64" t="s">
        <v>30</v>
      </c>
    </row>
    <row r="5" spans="1:6" s="69" customFormat="1" ht="28.5">
      <c r="A5" s="65">
        <v>1</v>
      </c>
      <c r="B5" s="76" t="s">
        <v>102</v>
      </c>
      <c r="C5" s="65" t="s">
        <v>11</v>
      </c>
      <c r="D5" s="65">
        <v>26</v>
      </c>
      <c r="E5" s="77"/>
      <c r="F5" s="78">
        <f>E5*D5</f>
        <v>0</v>
      </c>
    </row>
    <row r="6" spans="1:6" s="69" customFormat="1" ht="42.75">
      <c r="A6" s="65">
        <v>2</v>
      </c>
      <c r="B6" s="73" t="s">
        <v>103</v>
      </c>
      <c r="C6" s="65" t="s">
        <v>18</v>
      </c>
      <c r="D6" s="65">
        <v>400</v>
      </c>
      <c r="E6" s="77"/>
      <c r="F6" s="78">
        <f>E6*D6</f>
        <v>0</v>
      </c>
    </row>
    <row r="7" spans="1:6" s="69" customFormat="1" ht="42.75">
      <c r="A7" s="65">
        <v>3</v>
      </c>
      <c r="B7" s="73" t="s">
        <v>104</v>
      </c>
      <c r="C7" s="65" t="s">
        <v>18</v>
      </c>
      <c r="D7" s="65">
        <v>100</v>
      </c>
      <c r="E7" s="77"/>
      <c r="F7" s="78">
        <f>E7*D7</f>
        <v>0</v>
      </c>
    </row>
    <row r="8" spans="1:6" s="69" customFormat="1" ht="42.75">
      <c r="A8" s="65">
        <v>4</v>
      </c>
      <c r="B8" s="73" t="s">
        <v>105</v>
      </c>
      <c r="C8" s="65" t="s">
        <v>18</v>
      </c>
      <c r="D8" s="65">
        <f>15*13</f>
        <v>195</v>
      </c>
      <c r="E8" s="77"/>
      <c r="F8" s="78">
        <f t="shared" ref="F8:F10" si="0">E8*D8</f>
        <v>0</v>
      </c>
    </row>
    <row r="9" spans="1:6" s="69" customFormat="1" ht="42.75">
      <c r="A9" s="65">
        <v>5</v>
      </c>
      <c r="B9" s="79" t="s">
        <v>106</v>
      </c>
      <c r="C9" s="65" t="s">
        <v>11</v>
      </c>
      <c r="D9" s="65">
        <v>5</v>
      </c>
      <c r="E9" s="77"/>
      <c r="F9" s="78">
        <f t="shared" si="0"/>
        <v>0</v>
      </c>
    </row>
    <row r="10" spans="1:6" s="69" customFormat="1" ht="28.5">
      <c r="A10" s="65">
        <v>6</v>
      </c>
      <c r="B10" s="66" t="s">
        <v>107</v>
      </c>
      <c r="C10" s="65" t="s">
        <v>11</v>
      </c>
      <c r="D10" s="65">
        <v>5</v>
      </c>
      <c r="E10" s="80"/>
      <c r="F10" s="78">
        <f t="shared" si="0"/>
        <v>0</v>
      </c>
    </row>
    <row r="11" spans="1:6" s="69" customFormat="1" ht="42.75">
      <c r="A11" s="65">
        <v>7</v>
      </c>
      <c r="B11" s="79" t="s">
        <v>108</v>
      </c>
      <c r="C11" s="65" t="s">
        <v>11</v>
      </c>
      <c r="D11" s="65">
        <v>8</v>
      </c>
      <c r="E11" s="77"/>
      <c r="F11" s="78">
        <f>E11*D11</f>
        <v>0</v>
      </c>
    </row>
    <row r="12" spans="1:6" s="69" customFormat="1" ht="42.75">
      <c r="A12" s="65">
        <v>8</v>
      </c>
      <c r="B12" s="79" t="s">
        <v>109</v>
      </c>
      <c r="C12" s="65" t="s">
        <v>11</v>
      </c>
      <c r="D12" s="65">
        <v>1</v>
      </c>
      <c r="E12" s="80"/>
      <c r="F12" s="68">
        <f>D12*E12</f>
        <v>0</v>
      </c>
    </row>
    <row r="13" spans="1:6" s="69" customFormat="1" ht="42.75">
      <c r="A13" s="65">
        <v>9</v>
      </c>
      <c r="B13" s="79" t="s">
        <v>110</v>
      </c>
      <c r="C13" s="65" t="s">
        <v>11</v>
      </c>
      <c r="D13" s="65">
        <v>6</v>
      </c>
      <c r="E13" s="80"/>
      <c r="F13" s="68">
        <f>D13*E13</f>
        <v>0</v>
      </c>
    </row>
    <row r="14" spans="1:6" s="69" customFormat="1" ht="42.75">
      <c r="A14" s="65">
        <v>10</v>
      </c>
      <c r="B14" s="79" t="s">
        <v>111</v>
      </c>
      <c r="C14" s="65" t="s">
        <v>11</v>
      </c>
      <c r="D14" s="65">
        <v>2</v>
      </c>
      <c r="E14" s="80"/>
      <c r="F14" s="68">
        <f>D14*E14</f>
        <v>0</v>
      </c>
    </row>
    <row r="15" spans="1:6" s="69" customFormat="1" ht="28.5">
      <c r="A15" s="182"/>
      <c r="B15" s="79" t="s">
        <v>112</v>
      </c>
      <c r="C15" s="65" t="s">
        <v>11</v>
      </c>
      <c r="D15" s="65">
        <v>2</v>
      </c>
      <c r="E15" s="80"/>
      <c r="F15" s="68">
        <f t="shared" ref="F15:F19" si="1">E15*D15</f>
        <v>0</v>
      </c>
    </row>
    <row r="16" spans="1:6" s="69" customFormat="1" ht="28.5">
      <c r="A16" s="182"/>
      <c r="B16" s="79" t="s">
        <v>113</v>
      </c>
      <c r="C16" s="65" t="s">
        <v>11</v>
      </c>
      <c r="D16" s="65">
        <v>3</v>
      </c>
      <c r="E16" s="80"/>
      <c r="F16" s="68">
        <f t="shared" si="1"/>
        <v>0</v>
      </c>
    </row>
    <row r="17" spans="1:6" s="69" customFormat="1" ht="28.5">
      <c r="A17" s="182"/>
      <c r="B17" s="79" t="s">
        <v>114</v>
      </c>
      <c r="C17" s="65" t="s">
        <v>11</v>
      </c>
      <c r="D17" s="65">
        <v>2</v>
      </c>
      <c r="E17" s="80"/>
      <c r="F17" s="68">
        <f t="shared" si="1"/>
        <v>0</v>
      </c>
    </row>
    <row r="18" spans="1:6" s="69" customFormat="1" ht="28.5">
      <c r="A18" s="182"/>
      <c r="B18" s="79" t="s">
        <v>115</v>
      </c>
      <c r="C18" s="65" t="s">
        <v>11</v>
      </c>
      <c r="D18" s="65">
        <v>2</v>
      </c>
      <c r="E18" s="80"/>
      <c r="F18" s="68">
        <f t="shared" si="1"/>
        <v>0</v>
      </c>
    </row>
    <row r="19" spans="1:6" s="69" customFormat="1" ht="42.75">
      <c r="A19" s="182"/>
      <c r="B19" s="79" t="s">
        <v>116</v>
      </c>
      <c r="C19" s="65" t="s">
        <v>17</v>
      </c>
      <c r="D19" s="65">
        <v>1.5</v>
      </c>
      <c r="E19" s="80"/>
      <c r="F19" s="68">
        <f t="shared" si="1"/>
        <v>0</v>
      </c>
    </row>
    <row r="20" spans="1:6" s="69" customFormat="1" ht="14.25">
      <c r="A20" s="65">
        <v>12</v>
      </c>
      <c r="B20" s="66" t="s">
        <v>117</v>
      </c>
      <c r="C20" s="65" t="s">
        <v>11</v>
      </c>
      <c r="D20" s="65">
        <v>3</v>
      </c>
      <c r="E20" s="67"/>
      <c r="F20" s="68">
        <f t="shared" ref="F20:F22" si="2">D20*E20</f>
        <v>0</v>
      </c>
    </row>
    <row r="21" spans="1:6" s="69" customFormat="1" ht="71.25">
      <c r="A21" s="65">
        <v>13</v>
      </c>
      <c r="B21" s="70" t="s">
        <v>118</v>
      </c>
      <c r="C21" s="65" t="s">
        <v>11</v>
      </c>
      <c r="D21" s="65">
        <v>3</v>
      </c>
      <c r="E21" s="71"/>
      <c r="F21" s="72">
        <f t="shared" si="2"/>
        <v>0</v>
      </c>
    </row>
    <row r="22" spans="1:6" s="69" customFormat="1" ht="85.5">
      <c r="A22" s="65">
        <v>14</v>
      </c>
      <c r="B22" s="73" t="s">
        <v>119</v>
      </c>
      <c r="C22" s="65" t="s">
        <v>11</v>
      </c>
      <c r="D22" s="65">
        <v>2</v>
      </c>
      <c r="E22" s="71"/>
      <c r="F22" s="72">
        <f t="shared" si="2"/>
        <v>0</v>
      </c>
    </row>
    <row r="23" spans="1:6" s="75" customFormat="1" ht="39" customHeight="1">
      <c r="A23" s="179" t="s">
        <v>49</v>
      </c>
      <c r="B23" s="179"/>
      <c r="C23" s="179"/>
      <c r="D23" s="179"/>
      <c r="E23" s="22" t="s">
        <v>40</v>
      </c>
      <c r="F23" s="23">
        <f>SUM(F5:F22)</f>
        <v>0</v>
      </c>
    </row>
    <row r="24" spans="1:6" ht="15">
      <c r="A24" s="15"/>
      <c r="B24" s="16"/>
      <c r="C24" s="15"/>
      <c r="D24" s="15"/>
      <c r="E24" s="17"/>
      <c r="F24" s="24"/>
    </row>
    <row r="25" spans="1:6" ht="15">
      <c r="A25" s="15"/>
      <c r="B25" s="16"/>
      <c r="C25" s="15"/>
      <c r="D25" s="15"/>
      <c r="E25" s="17"/>
      <c r="F25" s="24"/>
    </row>
  </sheetData>
  <mergeCells count="5">
    <mergeCell ref="A23:D23"/>
    <mergeCell ref="A1:F1"/>
    <mergeCell ref="A2:F2"/>
    <mergeCell ref="A3:F3"/>
    <mergeCell ref="A15:A19"/>
  </mergeCells>
  <pageMargins left="0.7" right="0.7" top="0.75" bottom="0.75" header="0.3" footer="0.3"/>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topLeftCell="A24" zoomScaleNormal="100" zoomScaleSheetLayoutView="100" workbookViewId="0">
      <selection activeCell="J42" sqref="J42"/>
    </sheetView>
  </sheetViews>
  <sheetFormatPr defaultColWidth="9.140625" defaultRowHeight="12.75"/>
  <cols>
    <col min="1" max="1" width="5.85546875" bestFit="1" customWidth="1"/>
    <col min="2" max="2" width="12.7109375" bestFit="1" customWidth="1"/>
    <col min="3" max="3" width="19" customWidth="1"/>
    <col min="4" max="4" width="5.5703125" bestFit="1" customWidth="1"/>
    <col min="5" max="5" width="7.28515625" bestFit="1" customWidth="1"/>
    <col min="6" max="6" width="6.140625" bestFit="1" customWidth="1"/>
    <col min="7" max="7" width="5.28515625" bestFit="1" customWidth="1"/>
    <col min="8" max="8" width="9.140625" bestFit="1" customWidth="1"/>
    <col min="9" max="9" width="5.140625" bestFit="1" customWidth="1"/>
    <col min="10" max="10" width="10.7109375" bestFit="1" customWidth="1"/>
    <col min="11" max="11" width="13.5703125" bestFit="1" customWidth="1"/>
    <col min="16" max="17" width="9.7109375" customWidth="1"/>
  </cols>
  <sheetData>
    <row r="1" spans="1:11" s="108" customFormat="1" ht="30.75" customHeight="1">
      <c r="A1" s="189" t="str">
        <f>Title!B18</f>
        <v>CONSTRUCTION OF HEALTH CENTER AT METHI</v>
      </c>
      <c r="B1" s="190"/>
      <c r="C1" s="190"/>
      <c r="D1" s="190"/>
      <c r="E1" s="190"/>
      <c r="F1" s="190"/>
      <c r="G1" s="190"/>
      <c r="H1" s="190"/>
      <c r="I1" s="190"/>
      <c r="J1" s="190"/>
      <c r="K1" s="191"/>
    </row>
    <row r="2" spans="1:11" s="108" customFormat="1" ht="20.25" customHeight="1">
      <c r="A2" s="109" t="s">
        <v>148</v>
      </c>
      <c r="B2" s="109" t="s">
        <v>4</v>
      </c>
      <c r="C2" s="189" t="s">
        <v>149</v>
      </c>
      <c r="D2" s="190"/>
      <c r="E2" s="190"/>
      <c r="F2" s="190"/>
      <c r="G2" s="190"/>
      <c r="H2" s="190"/>
      <c r="I2" s="190"/>
      <c r="J2" s="190"/>
      <c r="K2" s="191"/>
    </row>
    <row r="3" spans="1:11" s="10" customFormat="1" ht="13.5" customHeight="1">
      <c r="A3" s="35"/>
      <c r="B3" s="36"/>
      <c r="C3" s="36"/>
      <c r="D3" s="37"/>
      <c r="E3" s="92"/>
      <c r="F3" s="38"/>
      <c r="G3" s="99"/>
      <c r="H3" s="39"/>
      <c r="I3" s="36"/>
      <c r="J3" s="36"/>
      <c r="K3" s="36"/>
    </row>
    <row r="4" spans="1:11" s="10" customFormat="1" ht="29.25" customHeight="1">
      <c r="A4" s="35">
        <v>1</v>
      </c>
      <c r="B4" s="186" t="s">
        <v>150</v>
      </c>
      <c r="C4" s="187"/>
      <c r="D4" s="187"/>
      <c r="E4" s="187"/>
      <c r="F4" s="187"/>
      <c r="G4" s="187"/>
      <c r="H4" s="187"/>
      <c r="I4" s="188"/>
      <c r="J4" s="36"/>
      <c r="K4" s="36"/>
    </row>
    <row r="5" spans="1:11" s="13" customFormat="1" ht="15">
      <c r="A5" s="35"/>
      <c r="B5" s="35" t="s">
        <v>1</v>
      </c>
      <c r="C5" s="35"/>
      <c r="D5" s="35" t="s">
        <v>7</v>
      </c>
      <c r="E5" s="35" t="s">
        <v>2</v>
      </c>
      <c r="F5" s="35" t="s">
        <v>3</v>
      </c>
      <c r="G5" s="35" t="s">
        <v>8</v>
      </c>
      <c r="H5" s="35" t="s">
        <v>9</v>
      </c>
      <c r="I5" s="35" t="s">
        <v>5</v>
      </c>
      <c r="J5" s="35" t="s">
        <v>39</v>
      </c>
      <c r="K5" s="35" t="s">
        <v>30</v>
      </c>
    </row>
    <row r="6" spans="1:11" s="10" customFormat="1" ht="15">
      <c r="A6" s="35"/>
      <c r="B6" s="40"/>
      <c r="C6" s="36"/>
      <c r="D6" s="36"/>
      <c r="E6" s="93"/>
      <c r="F6" s="38"/>
      <c r="G6" s="37"/>
      <c r="H6" s="38"/>
      <c r="I6" s="36"/>
      <c r="J6" s="36"/>
      <c r="K6" s="36"/>
    </row>
    <row r="7" spans="1:11" s="10" customFormat="1" ht="15">
      <c r="A7" s="35"/>
      <c r="B7" s="40"/>
      <c r="C7" s="36"/>
      <c r="D7" s="36">
        <v>1</v>
      </c>
      <c r="E7" s="92">
        <v>69.25</v>
      </c>
      <c r="F7" s="38">
        <v>20.832999999999998</v>
      </c>
      <c r="G7" s="99">
        <v>0.5</v>
      </c>
      <c r="H7" s="38">
        <f>G7*F7*E7*D7</f>
        <v>721.342625</v>
      </c>
      <c r="I7" s="36"/>
      <c r="J7" s="36"/>
      <c r="K7" s="36"/>
    </row>
    <row r="8" spans="1:11" s="10" customFormat="1" ht="15">
      <c r="A8" s="35"/>
      <c r="B8" s="36"/>
      <c r="C8" s="36"/>
      <c r="D8" s="37"/>
      <c r="E8" s="92"/>
      <c r="F8" s="38"/>
      <c r="G8" s="99"/>
      <c r="H8" s="41">
        <f>SUM(H6:H7)</f>
        <v>721.342625</v>
      </c>
      <c r="I8" s="41" t="s">
        <v>16</v>
      </c>
      <c r="J8" s="41"/>
      <c r="K8" s="41">
        <f>H8*J8</f>
        <v>0</v>
      </c>
    </row>
    <row r="9" spans="1:11" s="10" customFormat="1" ht="13.5" customHeight="1">
      <c r="A9" s="35"/>
      <c r="B9" s="36"/>
      <c r="C9" s="36"/>
      <c r="D9" s="37"/>
      <c r="E9" s="92"/>
      <c r="F9" s="38"/>
      <c r="G9" s="99"/>
      <c r="H9" s="39"/>
      <c r="I9" s="36"/>
      <c r="J9" s="36"/>
      <c r="K9" s="36"/>
    </row>
    <row r="10" spans="1:11" s="10" customFormat="1" ht="29.25" customHeight="1">
      <c r="A10" s="35">
        <f>A4+1</f>
        <v>2</v>
      </c>
      <c r="B10" s="186" t="s">
        <v>151</v>
      </c>
      <c r="C10" s="187"/>
      <c r="D10" s="187"/>
      <c r="E10" s="187"/>
      <c r="F10" s="187"/>
      <c r="G10" s="187"/>
      <c r="H10" s="187"/>
      <c r="I10" s="188"/>
      <c r="J10" s="36"/>
      <c r="K10" s="36"/>
    </row>
    <row r="11" spans="1:11" s="13" customFormat="1" ht="15">
      <c r="A11" s="35"/>
      <c r="B11" s="35" t="s">
        <v>1</v>
      </c>
      <c r="C11" s="35"/>
      <c r="D11" s="35" t="s">
        <v>7</v>
      </c>
      <c r="E11" s="35" t="s">
        <v>2</v>
      </c>
      <c r="F11" s="35" t="s">
        <v>3</v>
      </c>
      <c r="G11" s="35" t="s">
        <v>8</v>
      </c>
      <c r="H11" s="35" t="s">
        <v>9</v>
      </c>
      <c r="I11" s="35" t="s">
        <v>5</v>
      </c>
      <c r="J11" s="35" t="s">
        <v>39</v>
      </c>
      <c r="K11" s="35" t="s">
        <v>30</v>
      </c>
    </row>
    <row r="12" spans="1:11" s="10" customFormat="1" ht="15">
      <c r="A12" s="35"/>
      <c r="B12" s="40"/>
      <c r="C12" s="36"/>
      <c r="D12" s="36"/>
      <c r="E12" s="93"/>
      <c r="F12" s="38"/>
      <c r="G12" s="37"/>
      <c r="H12" s="38"/>
      <c r="I12" s="36"/>
      <c r="J12" s="36"/>
      <c r="K12" s="36"/>
    </row>
    <row r="13" spans="1:11" s="10" customFormat="1" ht="15">
      <c r="A13" s="35"/>
      <c r="B13" s="40"/>
      <c r="C13" s="36"/>
      <c r="D13" s="36">
        <v>1</v>
      </c>
      <c r="E13" s="92">
        <v>69.25</v>
      </c>
      <c r="F13" s="38">
        <v>1.5</v>
      </c>
      <c r="G13" s="99">
        <v>2</v>
      </c>
      <c r="H13" s="38">
        <f>G13*F13*E13*D13</f>
        <v>207.75</v>
      </c>
      <c r="I13" s="36"/>
      <c r="J13" s="36"/>
      <c r="K13" s="36"/>
    </row>
    <row r="14" spans="1:11" s="10" customFormat="1" ht="15">
      <c r="A14" s="35"/>
      <c r="B14" s="36"/>
      <c r="C14" s="36"/>
      <c r="D14" s="37"/>
      <c r="E14" s="92"/>
      <c r="F14" s="38"/>
      <c r="G14" s="99"/>
      <c r="H14" s="41">
        <f>SUM(H12:H13)</f>
        <v>207.75</v>
      </c>
      <c r="I14" s="41" t="s">
        <v>16</v>
      </c>
      <c r="J14" s="41"/>
      <c r="K14" s="41">
        <f>H14*J14</f>
        <v>0</v>
      </c>
    </row>
    <row r="15" spans="1:11" s="10" customFormat="1" ht="13.5" customHeight="1">
      <c r="A15" s="35"/>
      <c r="B15" s="36"/>
      <c r="C15" s="36"/>
      <c r="D15" s="37"/>
      <c r="E15" s="92"/>
      <c r="F15" s="38"/>
      <c r="G15" s="99"/>
      <c r="H15" s="39"/>
      <c r="I15" s="36"/>
      <c r="J15" s="36"/>
      <c r="K15" s="36"/>
    </row>
    <row r="16" spans="1:11" s="10" customFormat="1" ht="29.25" customHeight="1">
      <c r="A16" s="35">
        <f>A10+1</f>
        <v>3</v>
      </c>
      <c r="B16" s="186" t="s">
        <v>171</v>
      </c>
      <c r="C16" s="187"/>
      <c r="D16" s="187"/>
      <c r="E16" s="187"/>
      <c r="F16" s="187"/>
      <c r="G16" s="187"/>
      <c r="H16" s="187"/>
      <c r="I16" s="188"/>
      <c r="J16" s="36"/>
      <c r="K16" s="36"/>
    </row>
    <row r="17" spans="1:11" s="13" customFormat="1" ht="15">
      <c r="A17" s="35"/>
      <c r="B17" s="35" t="s">
        <v>1</v>
      </c>
      <c r="C17" s="35"/>
      <c r="D17" s="35" t="s">
        <v>7</v>
      </c>
      <c r="E17" s="35" t="s">
        <v>2</v>
      </c>
      <c r="F17" s="35" t="s">
        <v>3</v>
      </c>
      <c r="G17" s="35" t="s">
        <v>8</v>
      </c>
      <c r="H17" s="35" t="s">
        <v>9</v>
      </c>
      <c r="I17" s="35" t="s">
        <v>5</v>
      </c>
      <c r="J17" s="35" t="s">
        <v>39</v>
      </c>
      <c r="K17" s="35" t="s">
        <v>30</v>
      </c>
    </row>
    <row r="18" spans="1:11" s="10" customFormat="1" ht="15">
      <c r="A18" s="35"/>
      <c r="B18" s="40" t="s">
        <v>174</v>
      </c>
      <c r="C18" s="36"/>
      <c r="D18" s="36"/>
      <c r="E18" s="93"/>
      <c r="F18" s="38"/>
      <c r="G18" s="37"/>
      <c r="H18" s="38"/>
      <c r="I18" s="36"/>
      <c r="J18" s="36"/>
      <c r="K18" s="36"/>
    </row>
    <row r="19" spans="1:11" s="10" customFormat="1" ht="15">
      <c r="A19" s="35"/>
      <c r="B19" s="40" t="s">
        <v>172</v>
      </c>
      <c r="C19" s="36"/>
      <c r="D19" s="36">
        <v>1</v>
      </c>
      <c r="E19" s="92">
        <v>90</v>
      </c>
      <c r="F19" s="38">
        <v>1.5</v>
      </c>
      <c r="G19" s="99">
        <v>0.33</v>
      </c>
      <c r="H19" s="38">
        <f>G19*F19*E19*D19</f>
        <v>44.55</v>
      </c>
      <c r="I19" s="36"/>
      <c r="J19" s="36"/>
      <c r="K19" s="36"/>
    </row>
    <row r="20" spans="1:11" s="10" customFormat="1" ht="15">
      <c r="A20" s="35"/>
      <c r="B20" s="40" t="s">
        <v>173</v>
      </c>
      <c r="C20" s="36"/>
      <c r="D20" s="36">
        <v>2</v>
      </c>
      <c r="E20" s="92">
        <v>90</v>
      </c>
      <c r="F20" s="38">
        <v>0.375</v>
      </c>
      <c r="G20" s="99">
        <f>2-0.33</f>
        <v>1.67</v>
      </c>
      <c r="H20" s="38">
        <f>G20*F20*E20*D20</f>
        <v>112.72499999999999</v>
      </c>
      <c r="I20" s="36"/>
      <c r="J20" s="36"/>
      <c r="K20" s="36"/>
    </row>
    <row r="21" spans="1:11" s="10" customFormat="1" ht="15">
      <c r="A21" s="35"/>
      <c r="B21" s="36"/>
      <c r="C21" s="36"/>
      <c r="D21" s="37"/>
      <c r="E21" s="92"/>
      <c r="F21" s="38"/>
      <c r="G21" s="99"/>
      <c r="H21" s="41">
        <f>SUM(H18:H20)</f>
        <v>157.27499999999998</v>
      </c>
      <c r="I21" s="41" t="s">
        <v>16</v>
      </c>
      <c r="J21" s="41"/>
      <c r="K21" s="41">
        <f>H21*J21</f>
        <v>0</v>
      </c>
    </row>
    <row r="22" spans="1:11" s="10" customFormat="1" ht="13.5" customHeight="1">
      <c r="A22" s="35"/>
      <c r="B22" s="36"/>
      <c r="C22" s="36"/>
      <c r="D22" s="37"/>
      <c r="E22" s="92"/>
      <c r="F22" s="38"/>
      <c r="G22" s="99"/>
      <c r="H22" s="39"/>
      <c r="I22" s="36"/>
      <c r="J22" s="36"/>
      <c r="K22" s="36"/>
    </row>
    <row r="23" spans="1:11" s="10" customFormat="1" ht="29.25" customHeight="1">
      <c r="A23" s="35">
        <f>A16+1</f>
        <v>4</v>
      </c>
      <c r="B23" s="186" t="s">
        <v>192</v>
      </c>
      <c r="C23" s="187"/>
      <c r="D23" s="187"/>
      <c r="E23" s="187"/>
      <c r="F23" s="187"/>
      <c r="G23" s="187"/>
      <c r="H23" s="187"/>
      <c r="I23" s="188"/>
      <c r="J23" s="36"/>
      <c r="K23" s="36"/>
    </row>
    <row r="24" spans="1:11" s="13" customFormat="1" ht="15">
      <c r="A24" s="35"/>
      <c r="B24" s="35" t="s">
        <v>1</v>
      </c>
      <c r="C24" s="35"/>
      <c r="D24" s="35" t="s">
        <v>7</v>
      </c>
      <c r="E24" s="35" t="s">
        <v>2</v>
      </c>
      <c r="F24" s="35" t="s">
        <v>3</v>
      </c>
      <c r="G24" s="35" t="s">
        <v>8</v>
      </c>
      <c r="H24" s="35" t="s">
        <v>9</v>
      </c>
      <c r="I24" s="35" t="s">
        <v>5</v>
      </c>
      <c r="J24" s="35" t="s">
        <v>39</v>
      </c>
      <c r="K24" s="35" t="s">
        <v>30</v>
      </c>
    </row>
    <row r="25" spans="1:11" s="10" customFormat="1" ht="15">
      <c r="A25" s="35"/>
      <c r="B25" s="40"/>
      <c r="C25" s="36"/>
      <c r="D25" s="36"/>
      <c r="E25" s="93"/>
      <c r="F25" s="38"/>
      <c r="G25" s="37"/>
      <c r="H25" s="38"/>
      <c r="I25" s="36"/>
      <c r="J25" s="36"/>
      <c r="K25" s="36"/>
    </row>
    <row r="26" spans="1:11" s="10" customFormat="1" ht="15">
      <c r="A26" s="35"/>
      <c r="B26" s="40"/>
      <c r="C26" s="36"/>
      <c r="D26" s="36">
        <v>1</v>
      </c>
      <c r="E26" s="92">
        <v>45</v>
      </c>
      <c r="F26" s="38">
        <v>1.5</v>
      </c>
      <c r="G26" s="99"/>
      <c r="H26" s="38">
        <f>D26*E26*F26</f>
        <v>67.5</v>
      </c>
      <c r="I26" s="36"/>
      <c r="J26" s="36"/>
      <c r="K26" s="36"/>
    </row>
    <row r="27" spans="1:11" s="10" customFormat="1" ht="15">
      <c r="A27" s="35"/>
      <c r="B27" s="40"/>
      <c r="C27" s="36"/>
      <c r="D27" s="36"/>
      <c r="E27" s="92"/>
      <c r="F27" s="38"/>
      <c r="G27" s="99"/>
      <c r="H27" s="38"/>
      <c r="I27" s="36"/>
      <c r="J27" s="36"/>
      <c r="K27" s="36"/>
    </row>
    <row r="28" spans="1:11" s="10" customFormat="1" ht="15">
      <c r="A28" s="35"/>
      <c r="B28" s="36"/>
      <c r="C28" s="36"/>
      <c r="D28" s="37"/>
      <c r="E28" s="92"/>
      <c r="F28" s="38"/>
      <c r="G28" s="99"/>
      <c r="H28" s="41">
        <f>SUM(H25:H27)</f>
        <v>67.5</v>
      </c>
      <c r="I28" s="41" t="s">
        <v>16</v>
      </c>
      <c r="J28" s="41"/>
      <c r="K28" s="41">
        <f>H28*J28</f>
        <v>0</v>
      </c>
    </row>
    <row r="29" spans="1:11" s="10" customFormat="1" ht="13.5" customHeight="1">
      <c r="A29" s="35"/>
      <c r="B29" s="36"/>
      <c r="C29" s="36"/>
      <c r="D29" s="37"/>
      <c r="E29" s="92"/>
      <c r="F29" s="38"/>
      <c r="G29" s="99"/>
      <c r="H29" s="39"/>
      <c r="I29" s="36"/>
      <c r="J29" s="36"/>
      <c r="K29" s="36"/>
    </row>
    <row r="30" spans="1:11" s="10" customFormat="1" ht="30.75" customHeight="1">
      <c r="A30" s="35">
        <f>A23+1</f>
        <v>5</v>
      </c>
      <c r="B30" s="186" t="s">
        <v>13</v>
      </c>
      <c r="C30" s="187"/>
      <c r="D30" s="187"/>
      <c r="E30" s="187"/>
      <c r="F30" s="187"/>
      <c r="G30" s="187"/>
      <c r="H30" s="188"/>
      <c r="I30" s="36"/>
      <c r="J30" s="36"/>
      <c r="K30" s="36"/>
    </row>
    <row r="31" spans="1:11" s="13" customFormat="1" ht="13.5" customHeight="1">
      <c r="A31" s="35"/>
      <c r="B31" s="35" t="s">
        <v>1</v>
      </c>
      <c r="C31" s="35"/>
      <c r="D31" s="35" t="s">
        <v>7</v>
      </c>
      <c r="E31" s="35" t="s">
        <v>2</v>
      </c>
      <c r="F31" s="35" t="s">
        <v>3</v>
      </c>
      <c r="G31" s="35" t="s">
        <v>8</v>
      </c>
      <c r="H31" s="35" t="s">
        <v>9</v>
      </c>
      <c r="I31" s="35" t="s">
        <v>5</v>
      </c>
      <c r="J31" s="35" t="s">
        <v>39</v>
      </c>
      <c r="K31" s="35" t="s">
        <v>30</v>
      </c>
    </row>
    <row r="32" spans="1:11" s="10" customFormat="1" ht="13.5" customHeight="1">
      <c r="A32" s="35"/>
      <c r="B32" s="40"/>
      <c r="C32" s="36"/>
      <c r="D32" s="36"/>
      <c r="E32" s="93"/>
      <c r="F32" s="38"/>
      <c r="G32" s="37"/>
      <c r="H32" s="38"/>
      <c r="I32" s="36"/>
      <c r="J32" s="36"/>
      <c r="K32" s="36"/>
    </row>
    <row r="33" spans="1:11" s="10" customFormat="1" ht="15">
      <c r="A33" s="35"/>
      <c r="B33" s="40" t="s">
        <v>55</v>
      </c>
      <c r="C33" s="40"/>
      <c r="D33" s="36">
        <v>1</v>
      </c>
      <c r="E33" s="92">
        <v>69.25</v>
      </c>
      <c r="F33" s="38">
        <v>20.832999999999998</v>
      </c>
      <c r="G33" s="99">
        <v>0.25</v>
      </c>
      <c r="H33" s="38">
        <f>G33*F33*E33*D33</f>
        <v>360.6713125</v>
      </c>
      <c r="I33" s="36"/>
      <c r="J33" s="36"/>
      <c r="K33" s="36"/>
    </row>
    <row r="34" spans="1:11" s="10" customFormat="1" ht="15">
      <c r="A34" s="35"/>
      <c r="B34" s="40"/>
      <c r="C34" s="36"/>
      <c r="D34" s="36"/>
      <c r="E34" s="92"/>
      <c r="F34" s="38"/>
      <c r="G34" s="99"/>
      <c r="H34" s="38"/>
      <c r="I34" s="36"/>
      <c r="J34" s="36"/>
      <c r="K34" s="36"/>
    </row>
    <row r="35" spans="1:11" s="10" customFormat="1" ht="13.5" customHeight="1">
      <c r="A35" s="35"/>
      <c r="B35" s="36"/>
      <c r="C35" s="36"/>
      <c r="D35" s="37"/>
      <c r="E35" s="92"/>
      <c r="F35" s="38"/>
      <c r="G35" s="99"/>
      <c r="H35" s="41">
        <f>SUM(H32:H34)</f>
        <v>360.6713125</v>
      </c>
      <c r="I35" s="41" t="s">
        <v>16</v>
      </c>
      <c r="J35" s="41"/>
      <c r="K35" s="41">
        <f>H35*J35</f>
        <v>0</v>
      </c>
    </row>
    <row r="36" spans="1:11" s="10" customFormat="1" ht="13.5" customHeight="1">
      <c r="A36" s="35"/>
      <c r="B36" s="36"/>
      <c r="C36" s="36"/>
      <c r="D36" s="37"/>
      <c r="E36" s="92"/>
      <c r="F36" s="38"/>
      <c r="G36" s="99"/>
      <c r="H36" s="39"/>
      <c r="I36" s="36"/>
      <c r="J36" s="36"/>
      <c r="K36" s="36"/>
    </row>
    <row r="37" spans="1:11" s="10" customFormat="1" ht="48" customHeight="1">
      <c r="A37" s="35">
        <f>A30+1</f>
        <v>6</v>
      </c>
      <c r="B37" s="186" t="s">
        <v>152</v>
      </c>
      <c r="C37" s="187"/>
      <c r="D37" s="187"/>
      <c r="E37" s="187"/>
      <c r="F37" s="187"/>
      <c r="G37" s="187"/>
      <c r="H37" s="188"/>
      <c r="I37" s="36"/>
      <c r="J37" s="36"/>
      <c r="K37" s="36"/>
    </row>
    <row r="38" spans="1:11" s="13" customFormat="1" ht="13.5" customHeight="1">
      <c r="A38" s="35"/>
      <c r="B38" s="35" t="s">
        <v>1</v>
      </c>
      <c r="C38" s="35"/>
      <c r="D38" s="35" t="s">
        <v>7</v>
      </c>
      <c r="E38" s="35" t="s">
        <v>2</v>
      </c>
      <c r="F38" s="35" t="s">
        <v>3</v>
      </c>
      <c r="G38" s="35" t="s">
        <v>8</v>
      </c>
      <c r="H38" s="35" t="s">
        <v>9</v>
      </c>
      <c r="I38" s="35" t="s">
        <v>5</v>
      </c>
      <c r="J38" s="35" t="s">
        <v>39</v>
      </c>
      <c r="K38" s="35" t="s">
        <v>30</v>
      </c>
    </row>
    <row r="39" spans="1:11" s="10" customFormat="1" ht="13.5" customHeight="1">
      <c r="A39" s="35"/>
      <c r="B39" s="40"/>
      <c r="C39" s="36"/>
      <c r="D39" s="36"/>
      <c r="E39" s="93"/>
      <c r="F39" s="38"/>
      <c r="G39" s="37"/>
      <c r="H39" s="38"/>
      <c r="I39" s="36"/>
      <c r="J39" s="36"/>
      <c r="K39" s="36"/>
    </row>
    <row r="40" spans="1:11" s="10" customFormat="1" ht="15">
      <c r="A40" s="35"/>
      <c r="B40" s="40" t="s">
        <v>55</v>
      </c>
      <c r="C40" s="40"/>
      <c r="D40" s="36">
        <v>1</v>
      </c>
      <c r="E40" s="92">
        <v>69.25</v>
      </c>
      <c r="F40" s="38">
        <v>20.832999999999998</v>
      </c>
      <c r="G40" s="99"/>
      <c r="H40" s="38">
        <f>F40*E40*D40</f>
        <v>1442.68525</v>
      </c>
      <c r="I40" s="36"/>
      <c r="J40" s="36"/>
      <c r="K40" s="36"/>
    </row>
    <row r="41" spans="1:11" s="10" customFormat="1" ht="15">
      <c r="A41" s="35"/>
      <c r="B41" s="40"/>
      <c r="C41" s="36"/>
      <c r="D41" s="36"/>
      <c r="E41" s="92"/>
      <c r="F41" s="38"/>
      <c r="G41" s="99"/>
      <c r="H41" s="38"/>
      <c r="I41" s="36"/>
      <c r="J41" s="36"/>
      <c r="K41" s="36"/>
    </row>
    <row r="42" spans="1:11" s="10" customFormat="1" ht="13.5" customHeight="1">
      <c r="A42" s="35"/>
      <c r="B42" s="36"/>
      <c r="C42" s="36"/>
      <c r="D42" s="37"/>
      <c r="E42" s="92"/>
      <c r="F42" s="38"/>
      <c r="G42" s="99"/>
      <c r="H42" s="41">
        <f>SUM(H39:H41)</f>
        <v>1442.68525</v>
      </c>
      <c r="I42" s="41" t="s">
        <v>17</v>
      </c>
      <c r="J42" s="41"/>
      <c r="K42" s="41">
        <f>H42*J42</f>
        <v>0</v>
      </c>
    </row>
    <row r="43" spans="1:11" s="10" customFormat="1" ht="15">
      <c r="A43" s="35"/>
      <c r="B43" s="36"/>
      <c r="C43" s="36"/>
      <c r="D43" s="37"/>
      <c r="E43" s="92"/>
      <c r="F43" s="38"/>
      <c r="G43" s="99"/>
      <c r="H43" s="39"/>
      <c r="I43" s="36"/>
      <c r="J43" s="36"/>
      <c r="K43" s="36"/>
    </row>
    <row r="44" spans="1:11" ht="27.75" customHeight="1">
      <c r="A44" s="183" t="s">
        <v>35</v>
      </c>
      <c r="B44" s="184"/>
      <c r="C44" s="184"/>
      <c r="D44" s="184"/>
      <c r="E44" s="184"/>
      <c r="F44" s="184"/>
      <c r="G44" s="184"/>
      <c r="H44" s="184"/>
      <c r="I44" s="185"/>
      <c r="J44" s="107" t="s">
        <v>141</v>
      </c>
      <c r="K44" s="107">
        <f>SUM(K6:K43)</f>
        <v>0</v>
      </c>
    </row>
  </sheetData>
  <mergeCells count="9">
    <mergeCell ref="A44:I44"/>
    <mergeCell ref="B37:H37"/>
    <mergeCell ref="B16:I16"/>
    <mergeCell ref="A1:K1"/>
    <mergeCell ref="C2:K2"/>
    <mergeCell ref="B10:I10"/>
    <mergeCell ref="B30:H30"/>
    <mergeCell ref="B4:I4"/>
    <mergeCell ref="B23:I23"/>
  </mergeCells>
  <pageMargins left="0.7" right="0.7" top="0.75" bottom="0.75" header="0.3" footer="0.3"/>
  <pageSetup scale="90"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6" zoomScaleNormal="100" workbookViewId="0">
      <selection activeCell="J55" sqref="J55"/>
    </sheetView>
  </sheetViews>
  <sheetFormatPr defaultColWidth="9.140625" defaultRowHeight="12.75"/>
  <cols>
    <col min="1" max="1" width="3.85546875" customWidth="1"/>
    <col min="2" max="2" width="24.140625" bestFit="1" customWidth="1"/>
    <col min="3" max="3" width="18.85546875" customWidth="1"/>
    <col min="4" max="4" width="7.5703125" bestFit="1" customWidth="1"/>
    <col min="5" max="5" width="7.28515625" bestFit="1" customWidth="1"/>
    <col min="6" max="6" width="8.5703125" bestFit="1" customWidth="1"/>
    <col min="7" max="7" width="13.5703125" bestFit="1" customWidth="1"/>
    <col min="8" max="8" width="9.140625" bestFit="1" customWidth="1"/>
    <col min="9" max="9" width="9" bestFit="1" customWidth="1"/>
    <col min="10" max="10" width="10.7109375" bestFit="1" customWidth="1"/>
    <col min="11" max="11" width="12.140625" bestFit="1" customWidth="1"/>
    <col min="12" max="12" width="13.5703125" bestFit="1" customWidth="1"/>
    <col min="17" max="18" width="9.7109375" customWidth="1"/>
  </cols>
  <sheetData>
    <row r="1" spans="1:11" s="14" customFormat="1" ht="20.25" customHeight="1">
      <c r="A1" s="145" t="str">
        <f>Title!B18</f>
        <v>CONSTRUCTION OF HEALTH CENTER AT METHI</v>
      </c>
      <c r="B1" s="146"/>
      <c r="C1" s="146"/>
      <c r="D1" s="146"/>
      <c r="E1" s="146"/>
      <c r="F1" s="146"/>
      <c r="G1" s="146"/>
      <c r="H1" s="146"/>
      <c r="I1" s="146"/>
      <c r="J1" s="146"/>
      <c r="K1" s="147"/>
    </row>
    <row r="2" spans="1:11" s="14" customFormat="1" ht="20.25" customHeight="1">
      <c r="A2" s="34"/>
      <c r="B2" s="34" t="s">
        <v>4</v>
      </c>
      <c r="C2" s="146" t="s">
        <v>153</v>
      </c>
      <c r="D2" s="146"/>
      <c r="E2" s="146"/>
      <c r="F2" s="146"/>
      <c r="G2" s="146"/>
      <c r="H2" s="146"/>
      <c r="I2" s="146"/>
      <c r="J2" s="146"/>
      <c r="K2" s="147"/>
    </row>
    <row r="3" spans="1:11" s="14" customFormat="1" ht="13.5" customHeight="1">
      <c r="A3" s="35"/>
      <c r="B3" s="36"/>
      <c r="C3" s="37"/>
      <c r="D3" s="92"/>
      <c r="E3" s="38"/>
      <c r="F3" s="99"/>
      <c r="G3" s="39"/>
      <c r="H3" s="39"/>
      <c r="I3" s="36"/>
      <c r="J3" s="36"/>
      <c r="K3" s="36"/>
    </row>
    <row r="4" spans="1:11" s="14" customFormat="1" ht="15">
      <c r="A4" s="35">
        <v>1</v>
      </c>
      <c r="B4" s="148" t="s">
        <v>14</v>
      </c>
      <c r="C4" s="149"/>
      <c r="D4" s="149"/>
      <c r="E4" s="149"/>
      <c r="F4" s="149"/>
      <c r="G4" s="149"/>
      <c r="H4" s="149"/>
      <c r="I4" s="150"/>
      <c r="J4" s="36"/>
      <c r="K4" s="36"/>
    </row>
    <row r="5" spans="1:11" s="26" customFormat="1" ht="15">
      <c r="A5" s="35"/>
      <c r="B5" s="35" t="s">
        <v>1</v>
      </c>
      <c r="C5" s="35" t="s">
        <v>7</v>
      </c>
      <c r="D5" s="35" t="s">
        <v>2</v>
      </c>
      <c r="E5" s="35" t="s">
        <v>3</v>
      </c>
      <c r="F5" s="35" t="s">
        <v>8</v>
      </c>
      <c r="G5" s="35" t="s">
        <v>9</v>
      </c>
      <c r="H5" s="35" t="s">
        <v>10</v>
      </c>
      <c r="I5" s="35" t="s">
        <v>5</v>
      </c>
      <c r="J5" s="35" t="s">
        <v>39</v>
      </c>
      <c r="K5" s="35" t="s">
        <v>30</v>
      </c>
    </row>
    <row r="6" spans="1:11" s="14" customFormat="1" ht="15">
      <c r="A6" s="35"/>
      <c r="B6" s="40"/>
      <c r="C6" s="36"/>
      <c r="D6" s="93"/>
      <c r="E6" s="38"/>
      <c r="F6" s="37"/>
      <c r="G6" s="38"/>
      <c r="H6" s="36"/>
      <c r="I6" s="36"/>
      <c r="J6" s="36"/>
      <c r="K6" s="36"/>
    </row>
    <row r="7" spans="1:11" s="14" customFormat="1" ht="15">
      <c r="A7" s="35"/>
      <c r="B7" s="40"/>
      <c r="C7" s="36">
        <v>1</v>
      </c>
      <c r="D7" s="92">
        <v>8</v>
      </c>
      <c r="E7" s="38">
        <v>8</v>
      </c>
      <c r="F7" s="99">
        <v>7</v>
      </c>
      <c r="G7" s="38">
        <f>F7*E7*D7*C7</f>
        <v>448</v>
      </c>
      <c r="H7" s="36"/>
      <c r="I7" s="36"/>
      <c r="J7" s="36"/>
      <c r="K7" s="36"/>
    </row>
    <row r="8" spans="1:11" s="14" customFormat="1" ht="15">
      <c r="A8" s="35"/>
      <c r="B8" s="40"/>
      <c r="C8" s="36"/>
      <c r="D8" s="92"/>
      <c r="E8" s="38"/>
      <c r="F8" s="99"/>
      <c r="G8" s="38"/>
      <c r="H8" s="36"/>
      <c r="I8" s="36"/>
      <c r="J8" s="36"/>
      <c r="K8" s="36"/>
    </row>
    <row r="9" spans="1:11" s="14" customFormat="1" ht="15">
      <c r="A9" s="35"/>
      <c r="B9" s="36"/>
      <c r="C9" s="37"/>
      <c r="D9" s="92"/>
      <c r="E9" s="38"/>
      <c r="F9" s="99"/>
      <c r="G9" s="41">
        <f>SUM(G6:G8)</f>
        <v>448</v>
      </c>
      <c r="H9" s="41">
        <f>G9</f>
        <v>448</v>
      </c>
      <c r="I9" s="41" t="s">
        <v>16</v>
      </c>
      <c r="J9" s="41"/>
      <c r="K9" s="41">
        <f>H9*J9</f>
        <v>0</v>
      </c>
    </row>
    <row r="10" spans="1:11" s="14" customFormat="1" ht="13.5" customHeight="1">
      <c r="A10" s="35"/>
      <c r="B10" s="36"/>
      <c r="C10" s="37"/>
      <c r="D10" s="92"/>
      <c r="E10" s="38"/>
      <c r="F10" s="99"/>
      <c r="G10" s="39"/>
      <c r="H10" s="39"/>
      <c r="I10" s="36"/>
      <c r="J10" s="36"/>
      <c r="K10" s="36"/>
    </row>
    <row r="11" spans="1:11" s="14" customFormat="1" ht="13.5" customHeight="1">
      <c r="A11" s="35">
        <f>A4+1</f>
        <v>2</v>
      </c>
      <c r="B11" s="148" t="s">
        <v>13</v>
      </c>
      <c r="C11" s="149"/>
      <c r="D11" s="149"/>
      <c r="E11" s="149"/>
      <c r="F11" s="149"/>
      <c r="G11" s="150"/>
      <c r="H11" s="36"/>
      <c r="I11" s="36"/>
      <c r="J11" s="36"/>
      <c r="K11" s="36"/>
    </row>
    <row r="12" spans="1:11" s="26" customFormat="1" ht="13.5" customHeight="1">
      <c r="A12" s="35"/>
      <c r="B12" s="35" t="s">
        <v>1</v>
      </c>
      <c r="C12" s="35" t="s">
        <v>7</v>
      </c>
      <c r="D12" s="35" t="s">
        <v>2</v>
      </c>
      <c r="E12" s="35" t="s">
        <v>3</v>
      </c>
      <c r="F12" s="35" t="s">
        <v>8</v>
      </c>
      <c r="G12" s="35" t="s">
        <v>9</v>
      </c>
      <c r="H12" s="35" t="s">
        <v>10</v>
      </c>
      <c r="I12" s="35" t="s">
        <v>5</v>
      </c>
      <c r="J12" s="35" t="s">
        <v>39</v>
      </c>
      <c r="K12" s="35" t="s">
        <v>30</v>
      </c>
    </row>
    <row r="13" spans="1:11" s="14" customFormat="1" ht="13.5" customHeight="1">
      <c r="A13" s="35"/>
      <c r="B13" s="40"/>
      <c r="C13" s="36"/>
      <c r="D13" s="93"/>
      <c r="E13" s="38"/>
      <c r="F13" s="37"/>
      <c r="G13" s="38"/>
      <c r="H13" s="36"/>
      <c r="I13" s="36"/>
      <c r="J13" s="36"/>
      <c r="K13" s="36"/>
    </row>
    <row r="14" spans="1:11" s="14" customFormat="1" ht="15">
      <c r="A14" s="35"/>
      <c r="B14" s="40" t="s">
        <v>55</v>
      </c>
      <c r="C14" s="36">
        <v>1</v>
      </c>
      <c r="D14" s="92">
        <v>8</v>
      </c>
      <c r="E14" s="38">
        <v>8</v>
      </c>
      <c r="F14" s="99">
        <v>0.25</v>
      </c>
      <c r="G14" s="38">
        <f>F14*E14*D14*C14</f>
        <v>16</v>
      </c>
      <c r="H14" s="36"/>
      <c r="I14" s="36"/>
      <c r="J14" s="36"/>
      <c r="K14" s="36"/>
    </row>
    <row r="15" spans="1:11" s="14" customFormat="1" ht="15">
      <c r="A15" s="35"/>
      <c r="B15" s="40"/>
      <c r="C15" s="36"/>
      <c r="D15" s="92"/>
      <c r="E15" s="38"/>
      <c r="F15" s="99"/>
      <c r="G15" s="38"/>
      <c r="H15" s="36"/>
      <c r="I15" s="36"/>
      <c r="J15" s="36"/>
      <c r="K15" s="36"/>
    </row>
    <row r="16" spans="1:11" s="14" customFormat="1" ht="13.5" customHeight="1">
      <c r="A16" s="35"/>
      <c r="B16" s="36"/>
      <c r="C16" s="37"/>
      <c r="D16" s="92"/>
      <c r="E16" s="38"/>
      <c r="F16" s="99"/>
      <c r="G16" s="41">
        <f>SUM(G13:G15)</f>
        <v>16</v>
      </c>
      <c r="H16" s="41">
        <f>G16</f>
        <v>16</v>
      </c>
      <c r="I16" s="41" t="s">
        <v>16</v>
      </c>
      <c r="J16" s="41"/>
      <c r="K16" s="41">
        <f>H16*J16</f>
        <v>0</v>
      </c>
    </row>
    <row r="17" spans="1:11" s="14" customFormat="1" ht="28.5" customHeight="1">
      <c r="A17" s="35">
        <f>A11+1</f>
        <v>3</v>
      </c>
      <c r="B17" s="154" t="s">
        <v>154</v>
      </c>
      <c r="C17" s="154"/>
      <c r="D17" s="154"/>
      <c r="E17" s="154"/>
      <c r="F17" s="154"/>
      <c r="G17" s="154"/>
      <c r="H17" s="143"/>
      <c r="I17" s="144"/>
      <c r="J17" s="36"/>
      <c r="K17" s="36"/>
    </row>
    <row r="18" spans="1:11" s="26" customFormat="1" ht="13.5" customHeight="1">
      <c r="A18" s="35"/>
      <c r="B18" s="35" t="s">
        <v>1</v>
      </c>
      <c r="C18" s="35" t="s">
        <v>7</v>
      </c>
      <c r="D18" s="35" t="s">
        <v>2</v>
      </c>
      <c r="E18" s="35" t="s">
        <v>3</v>
      </c>
      <c r="F18" s="35" t="s">
        <v>8</v>
      </c>
      <c r="G18" s="35" t="s">
        <v>9</v>
      </c>
      <c r="H18" s="35" t="s">
        <v>10</v>
      </c>
      <c r="I18" s="35" t="s">
        <v>5</v>
      </c>
      <c r="J18" s="35" t="s">
        <v>39</v>
      </c>
      <c r="K18" s="35" t="s">
        <v>30</v>
      </c>
    </row>
    <row r="19" spans="1:11" s="14" customFormat="1" ht="13.5" customHeight="1">
      <c r="A19" s="35"/>
      <c r="B19" s="40"/>
      <c r="C19" s="36"/>
      <c r="D19" s="93"/>
      <c r="E19" s="38"/>
      <c r="F19" s="37"/>
      <c r="G19" s="38"/>
      <c r="H19" s="36"/>
      <c r="I19" s="36"/>
      <c r="J19" s="36"/>
      <c r="K19" s="36"/>
    </row>
    <row r="20" spans="1:11" s="14" customFormat="1" ht="13.5" customHeight="1">
      <c r="A20" s="35"/>
      <c r="B20" s="40"/>
      <c r="C20" s="36">
        <v>1</v>
      </c>
      <c r="D20" s="93">
        <v>8</v>
      </c>
      <c r="E20" s="38">
        <v>8</v>
      </c>
      <c r="F20" s="99">
        <f>5/12</f>
        <v>0.41666666666666669</v>
      </c>
      <c r="G20" s="49">
        <f>C20*D20*E20*F20</f>
        <v>26.666666666666668</v>
      </c>
      <c r="H20" s="36"/>
      <c r="I20" s="36"/>
      <c r="J20" s="36"/>
      <c r="K20" s="36"/>
    </row>
    <row r="21" spans="1:11" s="14" customFormat="1" ht="15">
      <c r="A21" s="35"/>
      <c r="B21" s="36"/>
      <c r="C21" s="37"/>
      <c r="D21" s="92"/>
      <c r="E21" s="38"/>
      <c r="F21" s="99"/>
      <c r="G21" s="41">
        <f>SUM(G19:G20)</f>
        <v>26.666666666666668</v>
      </c>
      <c r="H21" s="41">
        <f>G21</f>
        <v>26.666666666666668</v>
      </c>
      <c r="I21" s="41" t="s">
        <v>16</v>
      </c>
      <c r="J21" s="41"/>
      <c r="K21" s="41">
        <f>H21*J21</f>
        <v>0</v>
      </c>
    </row>
    <row r="22" spans="1:11" s="14" customFormat="1" ht="13.5" customHeight="1">
      <c r="A22" s="35"/>
      <c r="B22" s="36"/>
      <c r="C22" s="37"/>
      <c r="D22" s="92"/>
      <c r="E22" s="38"/>
      <c r="F22" s="99"/>
      <c r="G22" s="39"/>
      <c r="H22" s="39"/>
      <c r="I22" s="36"/>
      <c r="J22" s="36"/>
      <c r="K22" s="36"/>
    </row>
    <row r="23" spans="1:11" s="14" customFormat="1" ht="28.5" customHeight="1">
      <c r="A23" s="35">
        <f>A17+1</f>
        <v>4</v>
      </c>
      <c r="B23" s="154" t="s">
        <v>155</v>
      </c>
      <c r="C23" s="154"/>
      <c r="D23" s="154"/>
      <c r="E23" s="154"/>
      <c r="F23" s="154"/>
      <c r="G23" s="154"/>
      <c r="H23" s="143"/>
      <c r="I23" s="144"/>
      <c r="J23" s="36"/>
      <c r="K23" s="36"/>
    </row>
    <row r="24" spans="1:11" s="26" customFormat="1" ht="13.5" customHeight="1">
      <c r="A24" s="35"/>
      <c r="B24" s="35" t="s">
        <v>1</v>
      </c>
      <c r="C24" s="35" t="s">
        <v>7</v>
      </c>
      <c r="D24" s="35" t="s">
        <v>2</v>
      </c>
      <c r="E24" s="35" t="s">
        <v>77</v>
      </c>
      <c r="F24" s="35" t="s">
        <v>8</v>
      </c>
      <c r="G24" s="35" t="s">
        <v>9</v>
      </c>
      <c r="H24" s="35" t="s">
        <v>10</v>
      </c>
      <c r="I24" s="35" t="s">
        <v>5</v>
      </c>
      <c r="J24" s="35" t="s">
        <v>39</v>
      </c>
      <c r="K24" s="35" t="s">
        <v>30</v>
      </c>
    </row>
    <row r="25" spans="1:11" s="14" customFormat="1" ht="13.5" customHeight="1">
      <c r="A25" s="35"/>
      <c r="B25" s="40"/>
      <c r="C25" s="36"/>
      <c r="D25" s="93"/>
      <c r="E25" s="38"/>
      <c r="F25" s="37"/>
      <c r="G25" s="38"/>
      <c r="H25" s="36"/>
      <c r="I25" s="36"/>
      <c r="J25" s="36"/>
      <c r="K25" s="36"/>
    </row>
    <row r="26" spans="1:11" s="14" customFormat="1" ht="13.5" customHeight="1">
      <c r="A26" s="35"/>
      <c r="B26" s="40"/>
      <c r="C26" s="36">
        <v>2</v>
      </c>
      <c r="D26" s="93">
        <v>8</v>
      </c>
      <c r="E26" s="38">
        <v>17</v>
      </c>
      <c r="F26" s="99"/>
      <c r="G26" s="49">
        <f>C26*D26*E26*0.3</f>
        <v>81.599999999999994</v>
      </c>
      <c r="H26" s="36"/>
      <c r="I26" s="36"/>
      <c r="J26" s="36"/>
      <c r="K26" s="36"/>
    </row>
    <row r="27" spans="1:11" s="14" customFormat="1" ht="15">
      <c r="A27" s="35"/>
      <c r="B27" s="36"/>
      <c r="C27" s="37"/>
      <c r="D27" s="92"/>
      <c r="E27" s="38"/>
      <c r="F27" s="99"/>
      <c r="G27" s="41">
        <f>SUM(G25:G26)</f>
        <v>81.599999999999994</v>
      </c>
      <c r="H27" s="41">
        <f>G27/1000</f>
        <v>8.1599999999999992E-2</v>
      </c>
      <c r="I27" s="41" t="s">
        <v>94</v>
      </c>
      <c r="J27" s="41"/>
      <c r="K27" s="41">
        <f>H27*J27</f>
        <v>0</v>
      </c>
    </row>
    <row r="28" spans="1:11" s="14" customFormat="1" ht="13.5" customHeight="1">
      <c r="A28" s="35"/>
      <c r="B28" s="36"/>
      <c r="C28" s="37"/>
      <c r="D28" s="92"/>
      <c r="E28" s="38"/>
      <c r="F28" s="99"/>
      <c r="G28" s="39"/>
      <c r="H28" s="39"/>
      <c r="I28" s="36"/>
      <c r="J28" s="36"/>
      <c r="K28" s="36"/>
    </row>
    <row r="29" spans="1:11" s="14" customFormat="1" ht="28.5" customHeight="1">
      <c r="A29" s="42">
        <f>A23+1</f>
        <v>5</v>
      </c>
      <c r="B29" s="142" t="s">
        <v>93</v>
      </c>
      <c r="C29" s="151"/>
      <c r="D29" s="151"/>
      <c r="E29" s="151"/>
      <c r="F29" s="151"/>
      <c r="G29" s="151"/>
      <c r="H29" s="43"/>
      <c r="I29" s="43"/>
      <c r="J29" s="43"/>
      <c r="K29" s="43"/>
    </row>
    <row r="30" spans="1:11" s="26" customFormat="1" ht="13.5" customHeight="1">
      <c r="A30" s="42"/>
      <c r="B30" s="42" t="s">
        <v>1</v>
      </c>
      <c r="C30" s="42" t="s">
        <v>7</v>
      </c>
      <c r="D30" s="42" t="s">
        <v>2</v>
      </c>
      <c r="E30" s="42" t="s">
        <v>3</v>
      </c>
      <c r="F30" s="42" t="s">
        <v>8</v>
      </c>
      <c r="G30" s="42" t="s">
        <v>9</v>
      </c>
      <c r="H30" s="42" t="s">
        <v>10</v>
      </c>
      <c r="I30" s="42" t="s">
        <v>5</v>
      </c>
      <c r="J30" s="42" t="s">
        <v>39</v>
      </c>
      <c r="K30" s="42" t="s">
        <v>30</v>
      </c>
    </row>
    <row r="31" spans="1:11" s="14" customFormat="1" ht="13.5" customHeight="1">
      <c r="A31" s="42"/>
      <c r="B31" s="44"/>
      <c r="C31" s="43"/>
      <c r="D31" s="94"/>
      <c r="E31" s="45"/>
      <c r="F31" s="100"/>
      <c r="G31" s="47"/>
      <c r="H31" s="43"/>
      <c r="I31" s="43"/>
      <c r="J31" s="43"/>
      <c r="K31" s="43"/>
    </row>
    <row r="32" spans="1:11" s="14" customFormat="1" ht="15">
      <c r="A32" s="42"/>
      <c r="B32" s="59" t="s">
        <v>62</v>
      </c>
      <c r="C32" s="43">
        <v>1</v>
      </c>
      <c r="D32" s="94">
        <v>40.5</v>
      </c>
      <c r="E32" s="45">
        <v>0.75</v>
      </c>
      <c r="F32" s="100">
        <v>7.5</v>
      </c>
      <c r="G32" s="45">
        <f t="shared" ref="G32:G33" si="0">F32*E32*D32*C32</f>
        <v>227.8125</v>
      </c>
      <c r="H32" s="43"/>
      <c r="I32" s="43"/>
      <c r="J32" s="43"/>
      <c r="K32" s="43"/>
    </row>
    <row r="33" spans="1:11" s="14" customFormat="1" ht="15">
      <c r="A33" s="42"/>
      <c r="B33" s="59" t="s">
        <v>63</v>
      </c>
      <c r="C33" s="43">
        <v>1</v>
      </c>
      <c r="D33" s="94">
        <v>6</v>
      </c>
      <c r="E33" s="45">
        <v>0.375</v>
      </c>
      <c r="F33" s="100">
        <v>7.5</v>
      </c>
      <c r="G33" s="45">
        <f t="shared" si="0"/>
        <v>16.875</v>
      </c>
      <c r="H33" s="43"/>
      <c r="I33" s="43"/>
      <c r="J33" s="43"/>
      <c r="K33" s="43"/>
    </row>
    <row r="34" spans="1:11" s="14" customFormat="1" ht="15">
      <c r="A34" s="42"/>
      <c r="B34" s="44"/>
      <c r="C34" s="43"/>
      <c r="D34" s="94"/>
      <c r="E34" s="45"/>
      <c r="F34" s="100"/>
      <c r="G34" s="45"/>
      <c r="H34" s="43"/>
      <c r="I34" s="43"/>
      <c r="J34" s="43"/>
      <c r="K34" s="43"/>
    </row>
    <row r="35" spans="1:11" s="10" customFormat="1" ht="13.5" customHeight="1">
      <c r="A35" s="35"/>
      <c r="B35" s="36"/>
      <c r="C35" s="37"/>
      <c r="D35" s="92"/>
      <c r="E35" s="38"/>
      <c r="F35" s="99"/>
      <c r="G35" s="41">
        <f>SUM(G31:G34)</f>
        <v>244.6875</v>
      </c>
      <c r="H35" s="41">
        <f>G35</f>
        <v>244.6875</v>
      </c>
      <c r="I35" s="41" t="s">
        <v>16</v>
      </c>
      <c r="J35" s="41"/>
      <c r="K35" s="41">
        <f>H35*J35</f>
        <v>0</v>
      </c>
    </row>
    <row r="36" spans="1:11" s="10" customFormat="1" ht="28.5" customHeight="1">
      <c r="A36" s="35">
        <f>A29+1</f>
        <v>6</v>
      </c>
      <c r="B36" s="154" t="s">
        <v>156</v>
      </c>
      <c r="C36" s="154"/>
      <c r="D36" s="154"/>
      <c r="E36" s="154"/>
      <c r="F36" s="154"/>
      <c r="G36" s="154"/>
      <c r="H36" s="143"/>
      <c r="I36" s="144"/>
      <c r="J36" s="36"/>
      <c r="K36" s="36"/>
    </row>
    <row r="37" spans="1:11" s="13" customFormat="1" ht="13.5" customHeight="1">
      <c r="A37" s="35"/>
      <c r="B37" s="35" t="s">
        <v>1</v>
      </c>
      <c r="C37" s="35" t="s">
        <v>7</v>
      </c>
      <c r="D37" s="35" t="s">
        <v>2</v>
      </c>
      <c r="E37" s="35" t="s">
        <v>3</v>
      </c>
      <c r="F37" s="35" t="s">
        <v>8</v>
      </c>
      <c r="G37" s="35" t="s">
        <v>9</v>
      </c>
      <c r="H37" s="35" t="s">
        <v>10</v>
      </c>
      <c r="I37" s="35" t="s">
        <v>5</v>
      </c>
      <c r="J37" s="35" t="s">
        <v>39</v>
      </c>
      <c r="K37" s="35" t="s">
        <v>30</v>
      </c>
    </row>
    <row r="38" spans="1:11" s="10" customFormat="1" ht="13.5" customHeight="1">
      <c r="A38" s="35"/>
      <c r="B38" s="40"/>
      <c r="C38" s="36"/>
      <c r="D38" s="93"/>
      <c r="E38" s="38"/>
      <c r="F38" s="37"/>
      <c r="G38" s="38"/>
      <c r="H38" s="36"/>
      <c r="I38" s="36"/>
      <c r="J38" s="36"/>
      <c r="K38" s="36"/>
    </row>
    <row r="39" spans="1:11" s="10" customFormat="1" ht="13.5" customHeight="1">
      <c r="A39" s="35"/>
      <c r="B39" s="40"/>
      <c r="C39" s="36">
        <v>1</v>
      </c>
      <c r="D39" s="93">
        <v>7.125</v>
      </c>
      <c r="E39" s="38">
        <v>7.5</v>
      </c>
      <c r="F39" s="99">
        <f>5/12</f>
        <v>0.41666666666666669</v>
      </c>
      <c r="G39" s="49">
        <f>C39*D39*E39*F39</f>
        <v>22.265625</v>
      </c>
      <c r="H39" s="36"/>
      <c r="I39" s="36"/>
      <c r="J39" s="36"/>
      <c r="K39" s="36"/>
    </row>
    <row r="40" spans="1:11" s="10" customFormat="1" ht="15">
      <c r="A40" s="35"/>
      <c r="B40" s="36"/>
      <c r="C40" s="37"/>
      <c r="D40" s="92"/>
      <c r="E40" s="38"/>
      <c r="F40" s="99"/>
      <c r="G40" s="41">
        <f>SUM(G38:G39)</f>
        <v>22.265625</v>
      </c>
      <c r="H40" s="41">
        <f>G40</f>
        <v>22.265625</v>
      </c>
      <c r="I40" s="41" t="s">
        <v>16</v>
      </c>
      <c r="J40" s="41"/>
      <c r="K40" s="41">
        <f>H40*J40</f>
        <v>0</v>
      </c>
    </row>
    <row r="41" spans="1:11" s="10" customFormat="1" ht="13.5" customHeight="1">
      <c r="A41" s="35"/>
      <c r="B41" s="36"/>
      <c r="C41" s="37"/>
      <c r="D41" s="92"/>
      <c r="E41" s="38"/>
      <c r="F41" s="99"/>
      <c r="G41" s="39"/>
      <c r="H41" s="39"/>
      <c r="I41" s="36"/>
      <c r="J41" s="36"/>
      <c r="K41" s="36"/>
    </row>
    <row r="42" spans="1:11" s="10" customFormat="1" ht="28.5" customHeight="1">
      <c r="A42" s="35">
        <f>A36+1</f>
        <v>7</v>
      </c>
      <c r="B42" s="154" t="s">
        <v>157</v>
      </c>
      <c r="C42" s="154"/>
      <c r="D42" s="154"/>
      <c r="E42" s="154"/>
      <c r="F42" s="154"/>
      <c r="G42" s="154"/>
      <c r="H42" s="143"/>
      <c r="I42" s="144"/>
      <c r="J42" s="36"/>
      <c r="K42" s="36"/>
    </row>
    <row r="43" spans="1:11" s="13" customFormat="1" ht="13.5" customHeight="1">
      <c r="A43" s="35"/>
      <c r="B43" s="35" t="s">
        <v>1</v>
      </c>
      <c r="C43" s="35" t="s">
        <v>7</v>
      </c>
      <c r="D43" s="35" t="s">
        <v>2</v>
      </c>
      <c r="E43" s="35" t="s">
        <v>77</v>
      </c>
      <c r="F43" s="35" t="s">
        <v>8</v>
      </c>
      <c r="G43" s="35" t="s">
        <v>9</v>
      </c>
      <c r="H43" s="35" t="s">
        <v>10</v>
      </c>
      <c r="I43" s="35" t="s">
        <v>5</v>
      </c>
      <c r="J43" s="35" t="s">
        <v>39</v>
      </c>
      <c r="K43" s="35" t="s">
        <v>30</v>
      </c>
    </row>
    <row r="44" spans="1:11" s="10" customFormat="1" ht="13.5" customHeight="1">
      <c r="A44" s="35"/>
      <c r="B44" s="40"/>
      <c r="C44" s="36"/>
      <c r="D44" s="93"/>
      <c r="E44" s="38"/>
      <c r="F44" s="37"/>
      <c r="G44" s="38"/>
      <c r="H44" s="36"/>
      <c r="I44" s="36"/>
      <c r="J44" s="36"/>
      <c r="K44" s="36"/>
    </row>
    <row r="45" spans="1:11" s="10" customFormat="1" ht="13.5" customHeight="1">
      <c r="A45" s="35"/>
      <c r="B45" s="40"/>
      <c r="C45" s="36">
        <v>1</v>
      </c>
      <c r="D45" s="93">
        <v>7.125</v>
      </c>
      <c r="E45" s="38">
        <v>16</v>
      </c>
      <c r="F45" s="99"/>
      <c r="G45" s="49">
        <f>C45*D45*E45*0.3</f>
        <v>34.199999999999996</v>
      </c>
      <c r="H45" s="36"/>
      <c r="I45" s="36"/>
      <c r="J45" s="36"/>
      <c r="K45" s="36"/>
    </row>
    <row r="46" spans="1:11" s="10" customFormat="1" ht="13.5" customHeight="1">
      <c r="A46" s="35"/>
      <c r="B46" s="40"/>
      <c r="C46" s="36">
        <v>1</v>
      </c>
      <c r="D46" s="93">
        <v>7.5</v>
      </c>
      <c r="E46" s="38">
        <v>15</v>
      </c>
      <c r="F46" s="99"/>
      <c r="G46" s="49">
        <f>C46*D46*E46*0.3</f>
        <v>33.75</v>
      </c>
      <c r="H46" s="36"/>
      <c r="I46" s="36"/>
      <c r="J46" s="36"/>
      <c r="K46" s="36"/>
    </row>
    <row r="47" spans="1:11" s="10" customFormat="1" ht="15">
      <c r="A47" s="35"/>
      <c r="B47" s="36"/>
      <c r="C47" s="37"/>
      <c r="D47" s="92"/>
      <c r="E47" s="38"/>
      <c r="F47" s="99"/>
      <c r="G47" s="41">
        <f>SUM(G44:G46)</f>
        <v>67.949999999999989</v>
      </c>
      <c r="H47" s="41">
        <f>G47/1000</f>
        <v>6.7949999999999983E-2</v>
      </c>
      <c r="I47" s="41" t="s">
        <v>94</v>
      </c>
      <c r="J47" s="41"/>
      <c r="K47" s="41">
        <f>H47*J47</f>
        <v>0</v>
      </c>
    </row>
    <row r="48" spans="1:11" s="10" customFormat="1" ht="13.5" customHeight="1">
      <c r="A48" s="35"/>
      <c r="B48" s="36"/>
      <c r="C48" s="37"/>
      <c r="D48" s="92"/>
      <c r="E48" s="38"/>
      <c r="F48" s="99"/>
      <c r="G48" s="39"/>
      <c r="H48" s="39"/>
      <c r="I48" s="36"/>
      <c r="J48" s="36"/>
      <c r="K48" s="36"/>
    </row>
    <row r="49" spans="1:11" s="10" customFormat="1" ht="15">
      <c r="A49" s="35">
        <f>A42+1</f>
        <v>8</v>
      </c>
      <c r="B49" s="154" t="s">
        <v>95</v>
      </c>
      <c r="C49" s="154"/>
      <c r="D49" s="154"/>
      <c r="E49" s="154"/>
      <c r="F49" s="154"/>
      <c r="G49" s="154"/>
      <c r="H49" s="154"/>
      <c r="I49" s="143"/>
      <c r="J49" s="144"/>
      <c r="K49" s="36"/>
    </row>
    <row r="50" spans="1:11" s="13" customFormat="1" ht="13.5" customHeight="1">
      <c r="A50" s="35"/>
      <c r="B50" s="35" t="s">
        <v>1</v>
      </c>
      <c r="C50" s="35" t="s">
        <v>7</v>
      </c>
      <c r="D50" s="35" t="s">
        <v>2</v>
      </c>
      <c r="E50" s="35" t="s">
        <v>3</v>
      </c>
      <c r="F50" s="35" t="s">
        <v>8</v>
      </c>
      <c r="G50" s="35" t="s">
        <v>9</v>
      </c>
      <c r="H50" s="35" t="s">
        <v>10</v>
      </c>
      <c r="I50" s="35" t="s">
        <v>5</v>
      </c>
      <c r="J50" s="35" t="s">
        <v>39</v>
      </c>
      <c r="K50" s="35" t="s">
        <v>30</v>
      </c>
    </row>
    <row r="51" spans="1:11" s="10" customFormat="1" ht="13.5" customHeight="1">
      <c r="A51" s="35"/>
      <c r="B51" s="40"/>
      <c r="C51" s="36"/>
      <c r="D51" s="93"/>
      <c r="E51" s="38"/>
      <c r="F51" s="37"/>
      <c r="G51" s="38"/>
      <c r="H51" s="36"/>
      <c r="I51" s="36"/>
      <c r="J51" s="36"/>
      <c r="K51" s="36"/>
    </row>
    <row r="52" spans="1:11" s="10" customFormat="1" ht="13.5" customHeight="1">
      <c r="A52" s="35"/>
      <c r="B52" s="43" t="s">
        <v>19</v>
      </c>
      <c r="C52" s="51">
        <v>4</v>
      </c>
      <c r="D52" s="94">
        <v>6</v>
      </c>
      <c r="E52" s="45"/>
      <c r="F52" s="100">
        <v>7.5</v>
      </c>
      <c r="G52" s="47">
        <f>F52*D52*C52</f>
        <v>180</v>
      </c>
      <c r="H52" s="36"/>
      <c r="I52" s="36"/>
      <c r="J52" s="36"/>
      <c r="K52" s="36"/>
    </row>
    <row r="53" spans="1:11" s="10" customFormat="1" ht="13.5" customHeight="1">
      <c r="A53" s="35"/>
      <c r="B53" s="44" t="s">
        <v>86</v>
      </c>
      <c r="C53" s="51">
        <v>1</v>
      </c>
      <c r="D53" s="94">
        <v>6</v>
      </c>
      <c r="E53" s="45">
        <v>6</v>
      </c>
      <c r="F53" s="100"/>
      <c r="G53" s="47">
        <f>E53*D53*C53</f>
        <v>36</v>
      </c>
      <c r="H53" s="36"/>
      <c r="I53" s="36"/>
      <c r="J53" s="36"/>
      <c r="K53" s="36"/>
    </row>
    <row r="54" spans="1:11" s="10" customFormat="1" ht="15">
      <c r="A54" s="35"/>
      <c r="B54" s="36"/>
      <c r="C54" s="37"/>
      <c r="D54" s="92"/>
      <c r="E54" s="38"/>
      <c r="F54" s="99"/>
      <c r="G54" s="41">
        <f>SUM(G51:G53)</f>
        <v>216</v>
      </c>
      <c r="H54" s="41">
        <f>G54</f>
        <v>216</v>
      </c>
      <c r="I54" s="41" t="s">
        <v>21</v>
      </c>
      <c r="J54" s="41"/>
      <c r="K54" s="41">
        <f>H54*J54</f>
        <v>0</v>
      </c>
    </row>
    <row r="55" spans="1:11" s="74" customFormat="1" ht="28.5" customHeight="1">
      <c r="A55" s="166" t="s">
        <v>158</v>
      </c>
      <c r="B55" s="167"/>
      <c r="C55" s="167"/>
      <c r="D55" s="167"/>
      <c r="E55" s="167"/>
      <c r="F55" s="167"/>
      <c r="G55" s="167"/>
      <c r="H55" s="167"/>
      <c r="I55" s="167"/>
      <c r="J55" s="31" t="s">
        <v>91</v>
      </c>
      <c r="K55" s="32">
        <f>SUM(K6:K54)</f>
        <v>0</v>
      </c>
    </row>
    <row r="56" spans="1:11" s="74" customFormat="1" ht="28.5" customHeight="1">
      <c r="A56" s="166" t="s">
        <v>159</v>
      </c>
      <c r="B56" s="167"/>
      <c r="C56" s="167"/>
      <c r="D56" s="167"/>
      <c r="E56" s="167"/>
      <c r="F56" s="167"/>
      <c r="G56" s="167"/>
      <c r="H56" s="167"/>
      <c r="I56" s="167"/>
      <c r="J56" s="31" t="s">
        <v>91</v>
      </c>
      <c r="K56" s="32">
        <f>K55*2</f>
        <v>0</v>
      </c>
    </row>
  </sheetData>
  <mergeCells count="17">
    <mergeCell ref="A55:I55"/>
    <mergeCell ref="A56:I56"/>
    <mergeCell ref="B42:G42"/>
    <mergeCell ref="H42:I42"/>
    <mergeCell ref="B17:G17"/>
    <mergeCell ref="H17:I17"/>
    <mergeCell ref="B23:G23"/>
    <mergeCell ref="H23:I23"/>
    <mergeCell ref="B36:G36"/>
    <mergeCell ref="H36:I36"/>
    <mergeCell ref="A1:K1"/>
    <mergeCell ref="C2:K2"/>
    <mergeCell ref="B4:I4"/>
    <mergeCell ref="B11:G11"/>
    <mergeCell ref="B49:H49"/>
    <mergeCell ref="I49:J49"/>
    <mergeCell ref="B29:G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view="pageBreakPreview" topLeftCell="A56" zoomScaleNormal="100" zoomScaleSheetLayoutView="100" workbookViewId="0">
      <selection activeCell="F56" sqref="F56"/>
    </sheetView>
  </sheetViews>
  <sheetFormatPr defaultColWidth="9.140625" defaultRowHeight="12.75"/>
  <cols>
    <col min="1" max="1" width="3.85546875" customWidth="1"/>
    <col min="2" max="2" width="36.7109375" customWidth="1"/>
    <col min="3" max="3" width="5.5703125" bestFit="1" customWidth="1"/>
    <col min="4" max="6" width="7.28515625" bestFit="1" customWidth="1"/>
    <col min="7" max="7" width="12.140625" bestFit="1" customWidth="1"/>
    <col min="8" max="8" width="9" bestFit="1" customWidth="1"/>
    <col min="9" max="9" width="7.5703125" bestFit="1" customWidth="1"/>
    <col min="10" max="10" width="10.7109375" bestFit="1" customWidth="1"/>
    <col min="11" max="11" width="12.140625" bestFit="1" customWidth="1"/>
    <col min="16" max="17" width="9.7109375" customWidth="1"/>
  </cols>
  <sheetData>
    <row r="1" spans="1:11" s="14" customFormat="1" ht="20.25" customHeight="1">
      <c r="A1" s="145" t="str">
        <f>Title!B18</f>
        <v>CONSTRUCTION OF HEALTH CENTER AT METHI</v>
      </c>
      <c r="B1" s="146"/>
      <c r="C1" s="146"/>
      <c r="D1" s="146"/>
      <c r="E1" s="146"/>
      <c r="F1" s="146"/>
      <c r="G1" s="146"/>
      <c r="H1" s="146"/>
      <c r="I1" s="146"/>
      <c r="J1" s="146"/>
      <c r="K1" s="147"/>
    </row>
    <row r="2" spans="1:11" s="14" customFormat="1" ht="20.25" customHeight="1">
      <c r="A2" s="34"/>
      <c r="B2" s="34" t="s">
        <v>4</v>
      </c>
      <c r="C2" s="146" t="s">
        <v>175</v>
      </c>
      <c r="D2" s="146"/>
      <c r="E2" s="146"/>
      <c r="F2" s="146"/>
      <c r="G2" s="146"/>
      <c r="H2" s="146"/>
      <c r="I2" s="146"/>
      <c r="J2" s="146"/>
      <c r="K2" s="147"/>
    </row>
    <row r="3" spans="1:11" s="10" customFormat="1" ht="13.5" customHeight="1">
      <c r="A3" s="35"/>
      <c r="B3" s="36"/>
      <c r="C3" s="37"/>
      <c r="D3" s="92"/>
      <c r="E3" s="38"/>
      <c r="F3" s="99"/>
      <c r="G3" s="39"/>
      <c r="H3" s="39"/>
      <c r="I3" s="36"/>
      <c r="J3" s="36"/>
      <c r="K3" s="36"/>
    </row>
    <row r="4" spans="1:11" s="10" customFormat="1" ht="15">
      <c r="A4" s="35">
        <v>1</v>
      </c>
      <c r="B4" s="148" t="s">
        <v>14</v>
      </c>
      <c r="C4" s="149"/>
      <c r="D4" s="149"/>
      <c r="E4" s="149"/>
      <c r="F4" s="149"/>
      <c r="G4" s="149"/>
      <c r="H4" s="149"/>
      <c r="I4" s="150"/>
      <c r="J4" s="36"/>
      <c r="K4" s="36"/>
    </row>
    <row r="5" spans="1:11" s="13" customFormat="1" ht="15">
      <c r="A5" s="35"/>
      <c r="B5" s="35" t="s">
        <v>1</v>
      </c>
      <c r="C5" s="35" t="s">
        <v>7</v>
      </c>
      <c r="D5" s="35" t="s">
        <v>2</v>
      </c>
      <c r="E5" s="35" t="s">
        <v>3</v>
      </c>
      <c r="F5" s="35" t="s">
        <v>8</v>
      </c>
      <c r="G5" s="35" t="s">
        <v>9</v>
      </c>
      <c r="H5" s="35" t="s">
        <v>10</v>
      </c>
      <c r="I5" s="35" t="s">
        <v>5</v>
      </c>
      <c r="J5" s="35" t="s">
        <v>39</v>
      </c>
      <c r="K5" s="35" t="s">
        <v>30</v>
      </c>
    </row>
    <row r="6" spans="1:11" s="10" customFormat="1" ht="15">
      <c r="A6" s="35"/>
      <c r="B6" s="40"/>
      <c r="C6" s="36"/>
      <c r="D6" s="93"/>
      <c r="E6" s="38"/>
      <c r="F6" s="37"/>
      <c r="G6" s="38"/>
      <c r="H6" s="36"/>
      <c r="I6" s="36"/>
      <c r="J6" s="36"/>
      <c r="K6" s="36"/>
    </row>
    <row r="7" spans="1:11" s="10" customFormat="1" ht="15">
      <c r="A7" s="35"/>
      <c r="B7" s="40" t="s">
        <v>177</v>
      </c>
      <c r="C7" s="36">
        <v>1</v>
      </c>
      <c r="D7" s="121">
        <v>15.75</v>
      </c>
      <c r="E7" s="120">
        <v>1.5</v>
      </c>
      <c r="F7" s="99">
        <v>2</v>
      </c>
      <c r="G7" s="38">
        <f>F7*E7*D7*C7</f>
        <v>47.25</v>
      </c>
      <c r="H7" s="36"/>
      <c r="I7" s="36"/>
      <c r="J7" s="36"/>
      <c r="K7" s="36"/>
    </row>
    <row r="8" spans="1:11" s="10" customFormat="1" ht="15">
      <c r="A8" s="35"/>
      <c r="B8" s="40" t="s">
        <v>178</v>
      </c>
      <c r="C8" s="36">
        <v>1</v>
      </c>
      <c r="D8" s="121">
        <f>11.125-3</f>
        <v>8.125</v>
      </c>
      <c r="E8" s="120">
        <v>1.5</v>
      </c>
      <c r="F8" s="99">
        <v>2</v>
      </c>
      <c r="G8" s="38">
        <f>F8*E8*D8*C8</f>
        <v>24.375</v>
      </c>
      <c r="H8" s="36"/>
      <c r="I8" s="36"/>
      <c r="J8" s="36"/>
      <c r="K8" s="36"/>
    </row>
    <row r="9" spans="1:11" s="10" customFormat="1" ht="15">
      <c r="A9" s="35"/>
      <c r="B9" s="40"/>
      <c r="C9" s="36"/>
      <c r="D9" s="121"/>
      <c r="E9" s="120"/>
      <c r="F9" s="99"/>
      <c r="G9" s="38"/>
      <c r="H9" s="36"/>
      <c r="I9" s="36"/>
      <c r="J9" s="36"/>
      <c r="K9" s="36"/>
    </row>
    <row r="10" spans="1:11" s="10" customFormat="1" ht="15">
      <c r="A10" s="35"/>
      <c r="B10" s="36"/>
      <c r="C10" s="37"/>
      <c r="D10" s="92"/>
      <c r="E10" s="38"/>
      <c r="F10" s="99"/>
      <c r="G10" s="41">
        <f>SUM(G6:G9)</f>
        <v>71.625</v>
      </c>
      <c r="H10" s="41">
        <f>G10</f>
        <v>71.625</v>
      </c>
      <c r="I10" s="41" t="s">
        <v>16</v>
      </c>
      <c r="J10" s="41"/>
      <c r="K10" s="41">
        <f>H10*J10</f>
        <v>0</v>
      </c>
    </row>
    <row r="11" spans="1:11" s="10" customFormat="1" ht="13.5" customHeight="1">
      <c r="A11" s="35"/>
      <c r="B11" s="36"/>
      <c r="C11" s="37"/>
      <c r="D11" s="92"/>
      <c r="E11" s="38"/>
      <c r="F11" s="99"/>
      <c r="G11" s="39"/>
      <c r="H11" s="39"/>
      <c r="I11" s="36"/>
      <c r="J11" s="36"/>
      <c r="K11" s="36"/>
    </row>
    <row r="12" spans="1:11" s="10" customFormat="1" ht="41.25" customHeight="1">
      <c r="A12" s="35">
        <f>A4+1</f>
        <v>2</v>
      </c>
      <c r="B12" s="186" t="s">
        <v>13</v>
      </c>
      <c r="C12" s="187"/>
      <c r="D12" s="187"/>
      <c r="E12" s="187"/>
      <c r="F12" s="187"/>
      <c r="G12" s="188"/>
      <c r="H12" s="36"/>
      <c r="I12" s="36"/>
      <c r="J12" s="36"/>
      <c r="K12" s="36"/>
    </row>
    <row r="13" spans="1:11" s="13" customFormat="1" ht="13.5" customHeight="1">
      <c r="A13" s="35"/>
      <c r="B13" s="35" t="s">
        <v>1</v>
      </c>
      <c r="C13" s="35" t="s">
        <v>7</v>
      </c>
      <c r="D13" s="35" t="s">
        <v>2</v>
      </c>
      <c r="E13" s="35" t="s">
        <v>3</v>
      </c>
      <c r="F13" s="35" t="s">
        <v>8</v>
      </c>
      <c r="G13" s="35" t="s">
        <v>9</v>
      </c>
      <c r="H13" s="35" t="s">
        <v>10</v>
      </c>
      <c r="I13" s="35" t="s">
        <v>5</v>
      </c>
      <c r="J13" s="35" t="s">
        <v>39</v>
      </c>
      <c r="K13" s="35" t="s">
        <v>30</v>
      </c>
    </row>
    <row r="14" spans="1:11" s="10" customFormat="1" ht="13.5" customHeight="1">
      <c r="A14" s="35"/>
      <c r="B14" s="40"/>
      <c r="C14" s="36"/>
      <c r="D14" s="93"/>
      <c r="E14" s="38"/>
      <c r="F14" s="37"/>
      <c r="G14" s="38"/>
      <c r="H14" s="36"/>
      <c r="I14" s="36"/>
      <c r="J14" s="36"/>
      <c r="K14" s="36"/>
    </row>
    <row r="15" spans="1:11" s="10" customFormat="1" ht="15">
      <c r="A15" s="35"/>
      <c r="B15" s="40" t="s">
        <v>55</v>
      </c>
      <c r="C15" s="36">
        <v>1</v>
      </c>
      <c r="D15" s="121">
        <v>15.75</v>
      </c>
      <c r="E15" s="120">
        <v>1.5</v>
      </c>
      <c r="F15" s="99">
        <v>0.25</v>
      </c>
      <c r="G15" s="38">
        <f>F15*E15*D15*C15</f>
        <v>5.90625</v>
      </c>
      <c r="H15" s="36"/>
      <c r="I15" s="36"/>
      <c r="J15" s="36"/>
      <c r="K15" s="36"/>
    </row>
    <row r="16" spans="1:11" s="10" customFormat="1" ht="15">
      <c r="A16" s="35"/>
      <c r="B16" s="40"/>
      <c r="C16" s="36">
        <v>1</v>
      </c>
      <c r="D16" s="121">
        <f>11.125-3</f>
        <v>8.125</v>
      </c>
      <c r="E16" s="120">
        <v>1.5</v>
      </c>
      <c r="F16" s="99">
        <v>0.25</v>
      </c>
      <c r="G16" s="38">
        <f>F16*E16*D16*C16</f>
        <v>3.046875</v>
      </c>
      <c r="H16" s="36"/>
      <c r="I16" s="36"/>
      <c r="J16" s="36"/>
      <c r="K16" s="36"/>
    </row>
    <row r="17" spans="1:12" s="10" customFormat="1" ht="15">
      <c r="A17" s="35"/>
      <c r="B17" s="40"/>
      <c r="C17" s="36"/>
      <c r="D17" s="92"/>
      <c r="E17" s="120"/>
      <c r="F17" s="99"/>
      <c r="G17" s="38"/>
      <c r="H17" s="36"/>
      <c r="I17" s="36"/>
      <c r="J17" s="36"/>
      <c r="K17" s="36"/>
    </row>
    <row r="18" spans="1:12" s="10" customFormat="1" ht="13.5" customHeight="1">
      <c r="A18" s="35"/>
      <c r="B18" s="36"/>
      <c r="C18" s="37"/>
      <c r="D18" s="92"/>
      <c r="E18" s="38"/>
      <c r="F18" s="99"/>
      <c r="G18" s="41">
        <f>SUM(G14:G17)</f>
        <v>8.953125</v>
      </c>
      <c r="H18" s="41">
        <f>G18</f>
        <v>8.953125</v>
      </c>
      <c r="I18" s="41" t="s">
        <v>16</v>
      </c>
      <c r="J18" s="41"/>
      <c r="K18" s="41">
        <f>H18*J18</f>
        <v>0</v>
      </c>
    </row>
    <row r="19" spans="1:12" s="10" customFormat="1" ht="27.75" customHeight="1">
      <c r="A19" s="42">
        <f>A12+1</f>
        <v>3</v>
      </c>
      <c r="B19" s="142" t="s">
        <v>176</v>
      </c>
      <c r="C19" s="151"/>
      <c r="D19" s="151"/>
      <c r="E19" s="151"/>
      <c r="F19" s="151"/>
      <c r="G19" s="151"/>
      <c r="H19" s="43"/>
      <c r="I19" s="43"/>
      <c r="J19" s="43"/>
      <c r="K19" s="43"/>
    </row>
    <row r="20" spans="1:12" s="13" customFormat="1" ht="13.5" customHeight="1">
      <c r="A20" s="42"/>
      <c r="B20" s="42" t="s">
        <v>1</v>
      </c>
      <c r="C20" s="42" t="s">
        <v>7</v>
      </c>
      <c r="D20" s="42" t="s">
        <v>2</v>
      </c>
      <c r="E20" s="42" t="s">
        <v>3</v>
      </c>
      <c r="F20" s="42" t="s">
        <v>8</v>
      </c>
      <c r="G20" s="42" t="s">
        <v>9</v>
      </c>
      <c r="H20" s="42" t="s">
        <v>10</v>
      </c>
      <c r="I20" s="42" t="s">
        <v>5</v>
      </c>
      <c r="J20" s="42" t="s">
        <v>39</v>
      </c>
      <c r="K20" s="42" t="s">
        <v>30</v>
      </c>
    </row>
    <row r="21" spans="1:12" s="10" customFormat="1" ht="13.5" customHeight="1">
      <c r="A21" s="42"/>
      <c r="B21" s="44"/>
      <c r="C21" s="43"/>
      <c r="D21" s="94"/>
      <c r="E21" s="45"/>
      <c r="F21" s="100"/>
      <c r="G21" s="45"/>
      <c r="H21" s="33"/>
      <c r="I21" s="46"/>
      <c r="J21" s="43"/>
      <c r="K21" s="43"/>
    </row>
    <row r="22" spans="1:12" s="10" customFormat="1" ht="15">
      <c r="A22" s="42"/>
      <c r="B22" s="44" t="s">
        <v>56</v>
      </c>
      <c r="C22" s="43">
        <v>1</v>
      </c>
      <c r="D22" s="122">
        <v>11.125</v>
      </c>
      <c r="E22" s="120">
        <v>1.5</v>
      </c>
      <c r="F22" s="100">
        <v>0.5</v>
      </c>
      <c r="G22" s="45">
        <f>F22*E22*D22*C22</f>
        <v>8.34375</v>
      </c>
      <c r="H22" s="43"/>
      <c r="I22" s="43"/>
      <c r="J22" s="43"/>
      <c r="K22" s="43"/>
    </row>
    <row r="23" spans="1:12" s="10" customFormat="1" ht="15">
      <c r="A23" s="42"/>
      <c r="B23" s="43" t="s">
        <v>41</v>
      </c>
      <c r="C23" s="43">
        <v>1</v>
      </c>
      <c r="D23" s="122">
        <f>D22-0.75</f>
        <v>10.375</v>
      </c>
      <c r="E23" s="120">
        <v>1.125</v>
      </c>
      <c r="F23" s="100">
        <v>0.5</v>
      </c>
      <c r="G23" s="45">
        <f>F23*E23*D23*C23</f>
        <v>5.8359375</v>
      </c>
      <c r="H23" s="43"/>
      <c r="I23" s="43"/>
      <c r="J23" s="43"/>
      <c r="K23" s="43"/>
    </row>
    <row r="24" spans="1:12" s="10" customFormat="1" ht="15">
      <c r="A24" s="42"/>
      <c r="B24" s="43" t="s">
        <v>57</v>
      </c>
      <c r="C24" s="43">
        <v>1</v>
      </c>
      <c r="D24" s="122">
        <f>D23-0.75</f>
        <v>9.625</v>
      </c>
      <c r="E24" s="120">
        <v>0.75</v>
      </c>
      <c r="F24" s="100">
        <v>2</v>
      </c>
      <c r="G24" s="45">
        <f>F24*E24*D24*C24</f>
        <v>14.4375</v>
      </c>
      <c r="H24" s="43"/>
      <c r="I24" s="43"/>
      <c r="J24" s="43"/>
      <c r="K24" s="43"/>
    </row>
    <row r="25" spans="1:12" s="10" customFormat="1" ht="13.5" customHeight="1">
      <c r="A25" s="35"/>
      <c r="B25" s="36"/>
      <c r="C25" s="37"/>
      <c r="D25" s="92"/>
      <c r="E25" s="38"/>
      <c r="F25" s="99"/>
      <c r="G25" s="41">
        <f>SUM(G22:G24)</f>
        <v>28.6171875</v>
      </c>
      <c r="H25" s="41">
        <f>G25</f>
        <v>28.6171875</v>
      </c>
      <c r="I25" s="41" t="s">
        <v>16</v>
      </c>
      <c r="J25" s="41"/>
      <c r="K25" s="41">
        <f>H25*J25</f>
        <v>0</v>
      </c>
    </row>
    <row r="26" spans="1:12" ht="30.75" customHeight="1">
      <c r="A26" s="42">
        <f>A19+1</f>
        <v>4</v>
      </c>
      <c r="B26" s="142" t="s">
        <v>179</v>
      </c>
      <c r="C26" s="151"/>
      <c r="D26" s="151"/>
      <c r="E26" s="151"/>
      <c r="F26" s="151"/>
      <c r="G26" s="151"/>
      <c r="H26" s="43"/>
      <c r="I26" s="43"/>
      <c r="J26" s="43"/>
      <c r="K26" s="43"/>
    </row>
    <row r="27" spans="1:12" ht="15">
      <c r="A27" s="42"/>
      <c r="B27" s="42" t="s">
        <v>1</v>
      </c>
      <c r="C27" s="42" t="s">
        <v>7</v>
      </c>
      <c r="D27" s="42" t="s">
        <v>2</v>
      </c>
      <c r="E27" s="42" t="s">
        <v>3</v>
      </c>
      <c r="F27" s="42" t="s">
        <v>8</v>
      </c>
      <c r="G27" s="42" t="s">
        <v>9</v>
      </c>
      <c r="H27" s="42" t="s">
        <v>10</v>
      </c>
      <c r="I27" s="42" t="s">
        <v>5</v>
      </c>
      <c r="J27" s="42" t="s">
        <v>39</v>
      </c>
      <c r="K27" s="42" t="s">
        <v>30</v>
      </c>
    </row>
    <row r="28" spans="1:12" ht="15">
      <c r="A28" s="42"/>
      <c r="B28" s="44"/>
      <c r="C28" s="43"/>
      <c r="D28" s="94"/>
      <c r="E28" s="45"/>
      <c r="F28" s="100"/>
      <c r="G28" s="45"/>
      <c r="H28" s="33"/>
      <c r="I28" s="46"/>
      <c r="J28" s="43"/>
      <c r="K28" s="43"/>
    </row>
    <row r="29" spans="1:12" ht="15">
      <c r="A29" s="42"/>
      <c r="B29" s="44"/>
      <c r="C29" s="43">
        <v>1</v>
      </c>
      <c r="D29" s="121">
        <v>15.75</v>
      </c>
      <c r="E29" s="120">
        <v>0.75</v>
      </c>
      <c r="F29" s="100"/>
      <c r="G29" s="45">
        <f>C29*D29*E29</f>
        <v>11.8125</v>
      </c>
      <c r="H29" s="43"/>
      <c r="I29" s="43"/>
      <c r="J29" s="43"/>
      <c r="K29" s="43"/>
    </row>
    <row r="30" spans="1:12" ht="15">
      <c r="A30" s="42"/>
      <c r="B30" s="43"/>
      <c r="C30" s="43">
        <v>1</v>
      </c>
      <c r="D30" s="121">
        <f>11.125-3</f>
        <v>8.125</v>
      </c>
      <c r="E30" s="120">
        <v>0.75</v>
      </c>
      <c r="F30" s="100"/>
      <c r="G30" s="45">
        <f>C30*D30*E30</f>
        <v>6.09375</v>
      </c>
      <c r="H30" s="43"/>
      <c r="I30" s="43"/>
      <c r="J30" s="43"/>
      <c r="K30" s="43"/>
    </row>
    <row r="31" spans="1:12" ht="15">
      <c r="A31" s="35"/>
      <c r="B31" s="36"/>
      <c r="C31" s="37"/>
      <c r="D31" s="92"/>
      <c r="E31" s="38"/>
      <c r="F31" s="99"/>
      <c r="G31" s="41">
        <f>SUM(G29:G30)</f>
        <v>17.90625</v>
      </c>
      <c r="H31" s="41">
        <f>G31</f>
        <v>17.90625</v>
      </c>
      <c r="I31" s="41" t="s">
        <v>17</v>
      </c>
      <c r="J31" s="41"/>
      <c r="K31" s="41">
        <f>H31*J31</f>
        <v>0</v>
      </c>
    </row>
    <row r="32" spans="1:12" s="14" customFormat="1" ht="15">
      <c r="A32" s="42">
        <f>A26+1</f>
        <v>5</v>
      </c>
      <c r="B32" s="142" t="s">
        <v>180</v>
      </c>
      <c r="C32" s="151"/>
      <c r="D32" s="151"/>
      <c r="E32" s="151"/>
      <c r="F32" s="151"/>
      <c r="G32" s="151"/>
      <c r="H32" s="151"/>
      <c r="I32" s="43"/>
      <c r="J32" s="43"/>
      <c r="K32" s="43"/>
      <c r="L32"/>
    </row>
    <row r="33" spans="1:12" s="26" customFormat="1" ht="13.5" customHeight="1">
      <c r="A33" s="42"/>
      <c r="B33" s="42" t="s">
        <v>1</v>
      </c>
      <c r="C33" s="42" t="s">
        <v>7</v>
      </c>
      <c r="D33" s="42" t="s">
        <v>2</v>
      </c>
      <c r="E33" s="42" t="s">
        <v>3</v>
      </c>
      <c r="F33" s="42" t="s">
        <v>8</v>
      </c>
      <c r="G33" s="42" t="s">
        <v>9</v>
      </c>
      <c r="H33" s="42" t="s">
        <v>10</v>
      </c>
      <c r="I33" s="42" t="s">
        <v>5</v>
      </c>
      <c r="J33" s="42" t="s">
        <v>39</v>
      </c>
      <c r="K33" s="42" t="s">
        <v>30</v>
      </c>
      <c r="L33"/>
    </row>
    <row r="34" spans="1:12" s="14" customFormat="1" ht="13.5" customHeight="1">
      <c r="A34" s="42"/>
      <c r="B34" s="44"/>
      <c r="C34" s="43"/>
      <c r="D34" s="43"/>
      <c r="E34" s="94"/>
      <c r="F34" s="45"/>
      <c r="G34" s="100"/>
      <c r="H34" s="47"/>
      <c r="I34" s="43"/>
      <c r="J34" s="43"/>
      <c r="K34" s="43"/>
      <c r="L34"/>
    </row>
    <row r="35" spans="1:12" s="14" customFormat="1" ht="15">
      <c r="A35" s="42"/>
      <c r="B35" s="59" t="s">
        <v>181</v>
      </c>
      <c r="C35" s="43">
        <v>1</v>
      </c>
      <c r="D35" s="121">
        <v>15.75</v>
      </c>
      <c r="E35" s="120">
        <v>0.375</v>
      </c>
      <c r="F35" s="100">
        <v>10</v>
      </c>
      <c r="G35" s="45">
        <f>F35*E35*D35*C35</f>
        <v>59.0625</v>
      </c>
      <c r="H35" s="43"/>
      <c r="I35" s="43"/>
      <c r="J35" s="43"/>
      <c r="K35" s="43"/>
      <c r="L35"/>
    </row>
    <row r="36" spans="1:12" s="14" customFormat="1" ht="15">
      <c r="A36" s="42"/>
      <c r="B36" s="59" t="s">
        <v>178</v>
      </c>
      <c r="C36" s="43">
        <v>1</v>
      </c>
      <c r="D36" s="122">
        <f>11.125-0.75</f>
        <v>10.375</v>
      </c>
      <c r="E36" s="120">
        <v>0.375</v>
      </c>
      <c r="F36" s="100">
        <v>10</v>
      </c>
      <c r="G36" s="45">
        <f>F36*E36*D36*C36</f>
        <v>38.90625</v>
      </c>
      <c r="H36" s="43"/>
      <c r="I36" s="43"/>
      <c r="J36" s="43"/>
      <c r="K36" s="43"/>
      <c r="L36"/>
    </row>
    <row r="37" spans="1:12" s="14" customFormat="1" ht="15">
      <c r="A37" s="42"/>
      <c r="B37" s="48" t="s">
        <v>59</v>
      </c>
      <c r="C37" s="43"/>
      <c r="D37" s="122"/>
      <c r="E37" s="120"/>
      <c r="F37" s="100"/>
      <c r="G37" s="45"/>
      <c r="H37" s="43"/>
      <c r="I37" s="43"/>
      <c r="J37" s="43"/>
      <c r="K37" s="43"/>
      <c r="L37"/>
    </row>
    <row r="38" spans="1:12" s="14" customFormat="1" ht="15">
      <c r="A38" s="42"/>
      <c r="B38" s="43" t="s">
        <v>61</v>
      </c>
      <c r="C38" s="43">
        <v>-2</v>
      </c>
      <c r="D38" s="122">
        <v>2.5</v>
      </c>
      <c r="E38" s="120">
        <v>0.375</v>
      </c>
      <c r="F38" s="100">
        <v>6.5</v>
      </c>
      <c r="G38" s="45">
        <f t="shared" ref="G38" si="0">F38*E38*D38*C38</f>
        <v>-12.1875</v>
      </c>
      <c r="H38" s="43"/>
      <c r="I38" s="43"/>
      <c r="J38" s="43"/>
      <c r="K38" s="43"/>
      <c r="L38"/>
    </row>
    <row r="39" spans="1:12" s="10" customFormat="1" ht="13.5" customHeight="1">
      <c r="A39" s="35"/>
      <c r="B39" s="36"/>
      <c r="C39" s="37"/>
      <c r="D39" s="92"/>
      <c r="E39" s="38"/>
      <c r="F39" s="99"/>
      <c r="G39" s="41">
        <f>SUM(G34:G38)</f>
        <v>85.78125</v>
      </c>
      <c r="H39" s="41">
        <f>G39</f>
        <v>85.78125</v>
      </c>
      <c r="I39" s="41" t="s">
        <v>16</v>
      </c>
      <c r="J39" s="41"/>
      <c r="K39" s="41">
        <f>H39*J39</f>
        <v>0</v>
      </c>
      <c r="L39"/>
    </row>
    <row r="40" spans="1:12" ht="15">
      <c r="A40" s="42">
        <f>A32+1</f>
        <v>6</v>
      </c>
      <c r="B40" s="142" t="s">
        <v>182</v>
      </c>
      <c r="C40" s="151"/>
      <c r="D40" s="151"/>
      <c r="E40" s="151"/>
      <c r="F40" s="151"/>
      <c r="G40" s="151"/>
      <c r="H40" s="151"/>
      <c r="I40" s="43"/>
      <c r="J40" s="43"/>
      <c r="K40" s="43"/>
    </row>
    <row r="41" spans="1:12" ht="15">
      <c r="A41" s="42"/>
      <c r="B41" s="42" t="s">
        <v>1</v>
      </c>
      <c r="C41" s="42" t="s">
        <v>7</v>
      </c>
      <c r="D41" s="42" t="s">
        <v>2</v>
      </c>
      <c r="E41" s="42" t="s">
        <v>3</v>
      </c>
      <c r="F41" s="42" t="s">
        <v>8</v>
      </c>
      <c r="G41" s="42" t="s">
        <v>9</v>
      </c>
      <c r="H41" s="42" t="s">
        <v>10</v>
      </c>
      <c r="I41" s="42" t="s">
        <v>5</v>
      </c>
      <c r="J41" s="42" t="s">
        <v>39</v>
      </c>
      <c r="K41" s="42" t="s">
        <v>30</v>
      </c>
    </row>
    <row r="42" spans="1:12" ht="15">
      <c r="A42" s="42"/>
      <c r="B42" s="44"/>
      <c r="C42" s="43"/>
      <c r="D42" s="43"/>
      <c r="E42" s="94"/>
      <c r="F42" s="45"/>
      <c r="G42" s="100"/>
      <c r="H42" s="47"/>
      <c r="I42" s="43"/>
      <c r="J42" s="43"/>
      <c r="K42" s="43"/>
    </row>
    <row r="43" spans="1:12" ht="15">
      <c r="A43" s="42"/>
      <c r="B43" s="59"/>
      <c r="C43" s="43">
        <v>1</v>
      </c>
      <c r="D43" s="121">
        <v>12.125</v>
      </c>
      <c r="E43" s="120">
        <f>6.125+0.5</f>
        <v>6.625</v>
      </c>
      <c r="F43" s="100">
        <f>5/12</f>
        <v>0.41666666666666669</v>
      </c>
      <c r="G43" s="45">
        <f>F43*E43*D43*C43</f>
        <v>33.470052083333336</v>
      </c>
      <c r="H43" s="43"/>
      <c r="I43" s="43"/>
      <c r="J43" s="43"/>
      <c r="K43" s="43"/>
    </row>
    <row r="44" spans="1:12" ht="15">
      <c r="A44" s="35"/>
      <c r="B44" s="36"/>
      <c r="C44" s="37"/>
      <c r="D44" s="92"/>
      <c r="E44" s="38"/>
      <c r="F44" s="99"/>
      <c r="G44" s="41">
        <f>SUM(G42:G43)</f>
        <v>33.470052083333336</v>
      </c>
      <c r="H44" s="41">
        <f>G44</f>
        <v>33.470052083333336</v>
      </c>
      <c r="I44" s="41" t="s">
        <v>16</v>
      </c>
      <c r="J44" s="41"/>
      <c r="K44" s="41">
        <f>H44*J44</f>
        <v>0</v>
      </c>
    </row>
    <row r="45" spans="1:12" ht="15">
      <c r="A45" s="42">
        <f>A40+1</f>
        <v>7</v>
      </c>
      <c r="B45" s="142" t="s">
        <v>71</v>
      </c>
      <c r="C45" s="151"/>
      <c r="D45" s="151"/>
      <c r="E45" s="151"/>
      <c r="F45" s="151"/>
      <c r="G45" s="151"/>
      <c r="H45" s="151"/>
      <c r="I45" s="43"/>
      <c r="J45" s="43"/>
      <c r="K45" s="43"/>
    </row>
    <row r="46" spans="1:12" ht="15">
      <c r="A46" s="42"/>
      <c r="B46" s="42" t="s">
        <v>1</v>
      </c>
      <c r="C46" s="42" t="s">
        <v>7</v>
      </c>
      <c r="D46" s="42" t="s">
        <v>2</v>
      </c>
      <c r="E46" s="42" t="s">
        <v>3</v>
      </c>
      <c r="F46" s="42" t="s">
        <v>8</v>
      </c>
      <c r="G46" s="42" t="s">
        <v>9</v>
      </c>
      <c r="H46" s="42" t="s">
        <v>10</v>
      </c>
      <c r="I46" s="42" t="s">
        <v>5</v>
      </c>
      <c r="J46" s="42" t="s">
        <v>39</v>
      </c>
      <c r="K46" s="42" t="s">
        <v>30</v>
      </c>
    </row>
    <row r="47" spans="1:12" ht="15">
      <c r="A47" s="42"/>
      <c r="B47" s="44"/>
      <c r="C47" s="43"/>
      <c r="D47" s="43"/>
      <c r="E47" s="94"/>
      <c r="F47" s="45"/>
      <c r="G47" s="100"/>
      <c r="H47" s="47"/>
      <c r="I47" s="43"/>
      <c r="J47" s="43"/>
      <c r="K47" s="43"/>
    </row>
    <row r="48" spans="1:12" ht="15">
      <c r="A48" s="42"/>
      <c r="B48" s="59"/>
      <c r="C48" s="43">
        <v>1</v>
      </c>
      <c r="D48" s="121">
        <v>12.125</v>
      </c>
      <c r="E48" s="120">
        <v>14</v>
      </c>
      <c r="F48" s="100">
        <v>0.3</v>
      </c>
      <c r="G48" s="45">
        <f>F48*E48*D48*C48</f>
        <v>50.925000000000004</v>
      </c>
      <c r="H48" s="47"/>
      <c r="I48" s="43"/>
      <c r="J48" s="43"/>
      <c r="K48" s="43"/>
    </row>
    <row r="49" spans="1:11" ht="15">
      <c r="A49" s="42"/>
      <c r="B49" s="59"/>
      <c r="C49" s="43">
        <v>1</v>
      </c>
      <c r="D49" s="121">
        <v>6.625</v>
      </c>
      <c r="E49" s="120">
        <v>25</v>
      </c>
      <c r="F49" s="100">
        <v>0.3</v>
      </c>
      <c r="G49" s="45">
        <f>F49*E49*D49*C49</f>
        <v>49.6875</v>
      </c>
      <c r="H49" s="43"/>
      <c r="I49" s="43"/>
      <c r="J49" s="43"/>
      <c r="K49" s="43"/>
    </row>
    <row r="50" spans="1:11" ht="15">
      <c r="A50" s="35"/>
      <c r="B50" s="36"/>
      <c r="C50" s="37"/>
      <c r="D50" s="92"/>
      <c r="E50" s="38"/>
      <c r="F50" s="99"/>
      <c r="G50" s="41">
        <f>SUM(G47:G49)</f>
        <v>100.61250000000001</v>
      </c>
      <c r="H50" s="41">
        <f>G50/1000</f>
        <v>0.10061250000000001</v>
      </c>
      <c r="I50" s="41" t="s">
        <v>94</v>
      </c>
      <c r="J50" s="41"/>
      <c r="K50" s="41">
        <f>H50*J50</f>
        <v>0</v>
      </c>
    </row>
    <row r="51" spans="1:11" ht="15">
      <c r="A51" s="42">
        <f>A45+1</f>
        <v>8</v>
      </c>
      <c r="B51" s="142" t="s">
        <v>183</v>
      </c>
      <c r="C51" s="151"/>
      <c r="D51" s="151"/>
      <c r="E51" s="151"/>
      <c r="F51" s="151"/>
      <c r="G51" s="151"/>
      <c r="H51" s="151"/>
      <c r="I51" s="43"/>
      <c r="J51" s="43"/>
      <c r="K51" s="43"/>
    </row>
    <row r="52" spans="1:11" ht="15">
      <c r="A52" s="42"/>
      <c r="B52" s="42" t="s">
        <v>1</v>
      </c>
      <c r="C52" s="42" t="s">
        <v>7</v>
      </c>
      <c r="D52" s="42" t="s">
        <v>2</v>
      </c>
      <c r="E52" s="42" t="s">
        <v>3</v>
      </c>
      <c r="F52" s="42" t="s">
        <v>8</v>
      </c>
      <c r="G52" s="42" t="s">
        <v>9</v>
      </c>
      <c r="H52" s="42" t="s">
        <v>10</v>
      </c>
      <c r="I52" s="42" t="s">
        <v>5</v>
      </c>
      <c r="J52" s="42" t="s">
        <v>39</v>
      </c>
      <c r="K52" s="42" t="s">
        <v>30</v>
      </c>
    </row>
    <row r="53" spans="1:11" ht="15">
      <c r="A53" s="42"/>
      <c r="B53" s="44"/>
      <c r="C53" s="43"/>
      <c r="D53" s="43"/>
      <c r="E53" s="94"/>
      <c r="F53" s="45"/>
      <c r="G53" s="100"/>
      <c r="H53" s="47"/>
      <c r="I53" s="43"/>
      <c r="J53" s="43"/>
      <c r="K53" s="43"/>
    </row>
    <row r="54" spans="1:11" ht="15">
      <c r="A54" s="42"/>
      <c r="B54" s="59" t="s">
        <v>19</v>
      </c>
      <c r="C54" s="43">
        <v>4</v>
      </c>
      <c r="D54" s="121">
        <v>5</v>
      </c>
      <c r="E54" s="120"/>
      <c r="F54" s="100">
        <v>10</v>
      </c>
      <c r="G54" s="45">
        <f>C54*D54*F54</f>
        <v>200</v>
      </c>
      <c r="H54" s="47"/>
      <c r="I54" s="43"/>
      <c r="J54" s="43"/>
      <c r="K54" s="43"/>
    </row>
    <row r="55" spans="1:11" ht="15">
      <c r="A55" s="42"/>
      <c r="B55" s="59" t="s">
        <v>19</v>
      </c>
      <c r="C55" s="43">
        <v>2</v>
      </c>
      <c r="D55" s="121">
        <v>5.375</v>
      </c>
      <c r="E55" s="120"/>
      <c r="F55" s="100">
        <v>10</v>
      </c>
      <c r="G55" s="45">
        <f t="shared" ref="G55:G57" si="1">C55*D55*F55</f>
        <v>107.5</v>
      </c>
      <c r="H55" s="47"/>
      <c r="I55" s="43"/>
      <c r="J55" s="43"/>
      <c r="K55" s="43"/>
    </row>
    <row r="56" spans="1:11" ht="15">
      <c r="A56" s="42"/>
      <c r="B56" s="59" t="s">
        <v>19</v>
      </c>
      <c r="C56" s="43">
        <v>4</v>
      </c>
      <c r="D56" s="121">
        <v>5</v>
      </c>
      <c r="E56" s="120"/>
      <c r="F56" s="100">
        <v>10</v>
      </c>
      <c r="G56" s="45">
        <f t="shared" si="1"/>
        <v>200</v>
      </c>
      <c r="H56" s="47"/>
      <c r="I56" s="43"/>
      <c r="J56" s="43"/>
      <c r="K56" s="43"/>
    </row>
    <row r="57" spans="1:11" ht="15">
      <c r="A57" s="42"/>
      <c r="B57" s="59" t="s">
        <v>19</v>
      </c>
      <c r="C57" s="43">
        <v>1</v>
      </c>
      <c r="D57" s="121">
        <v>11.125</v>
      </c>
      <c r="E57" s="120"/>
      <c r="F57" s="100">
        <v>10</v>
      </c>
      <c r="G57" s="45">
        <f t="shared" si="1"/>
        <v>111.25</v>
      </c>
      <c r="H57" s="47"/>
      <c r="I57" s="43"/>
      <c r="J57" s="43"/>
      <c r="K57" s="43"/>
    </row>
    <row r="58" spans="1:11" ht="15">
      <c r="A58" s="42"/>
      <c r="B58" s="59" t="s">
        <v>25</v>
      </c>
      <c r="C58" s="43">
        <v>2</v>
      </c>
      <c r="D58" s="121">
        <v>5</v>
      </c>
      <c r="E58" s="120">
        <v>5</v>
      </c>
      <c r="F58" s="100"/>
      <c r="G58" s="45">
        <f>C58*D58*E58</f>
        <v>50</v>
      </c>
      <c r="H58" s="47"/>
      <c r="I58" s="43"/>
      <c r="J58" s="43"/>
      <c r="K58" s="43"/>
    </row>
    <row r="59" spans="1:11" ht="15">
      <c r="A59" s="42"/>
      <c r="B59" s="43" t="s">
        <v>184</v>
      </c>
      <c r="C59" s="43">
        <v>-4</v>
      </c>
      <c r="D59" s="122">
        <v>2.5</v>
      </c>
      <c r="E59" s="120"/>
      <c r="F59" s="100">
        <v>6.5</v>
      </c>
      <c r="G59" s="45">
        <f>C59*D59*F59</f>
        <v>-65</v>
      </c>
      <c r="H59" s="47"/>
      <c r="I59" s="43"/>
      <c r="J59" s="43"/>
      <c r="K59" s="43"/>
    </row>
    <row r="60" spans="1:11" ht="15">
      <c r="A60" s="35"/>
      <c r="B60" s="36"/>
      <c r="C60" s="37"/>
      <c r="D60" s="92"/>
      <c r="E60" s="38"/>
      <c r="F60" s="99"/>
      <c r="G60" s="41">
        <f>SUM(G53:G59)</f>
        <v>603.75</v>
      </c>
      <c r="H60" s="41">
        <f>G60</f>
        <v>603.75</v>
      </c>
      <c r="I60" s="41" t="s">
        <v>17</v>
      </c>
      <c r="J60" s="41"/>
      <c r="K60" s="41">
        <f>H60*J60</f>
        <v>0</v>
      </c>
    </row>
    <row r="61" spans="1:11" ht="15">
      <c r="A61" s="42">
        <f>A51+1</f>
        <v>9</v>
      </c>
      <c r="B61" s="155" t="s">
        <v>22</v>
      </c>
      <c r="C61" s="155"/>
      <c r="D61" s="155"/>
      <c r="E61" s="155"/>
      <c r="F61" s="155"/>
      <c r="G61" s="155"/>
      <c r="H61" s="155"/>
      <c r="I61" s="155"/>
      <c r="J61" s="155"/>
      <c r="K61" s="43"/>
    </row>
    <row r="62" spans="1:11" ht="15">
      <c r="A62" s="42"/>
      <c r="B62" s="42" t="s">
        <v>1</v>
      </c>
      <c r="C62" s="42" t="s">
        <v>7</v>
      </c>
      <c r="D62" s="42" t="s">
        <v>2</v>
      </c>
      <c r="E62" s="42" t="s">
        <v>3</v>
      </c>
      <c r="F62" s="42" t="s">
        <v>8</v>
      </c>
      <c r="G62" s="42" t="s">
        <v>9</v>
      </c>
      <c r="H62" s="42" t="s">
        <v>10</v>
      </c>
      <c r="I62" s="42" t="s">
        <v>5</v>
      </c>
      <c r="J62" s="42" t="s">
        <v>39</v>
      </c>
      <c r="K62" s="42" t="s">
        <v>30</v>
      </c>
    </row>
    <row r="63" spans="1:11" ht="15">
      <c r="A63" s="42"/>
      <c r="B63" s="44"/>
      <c r="C63" s="43"/>
      <c r="D63" s="43"/>
      <c r="E63" s="94"/>
      <c r="F63" s="45"/>
      <c r="G63" s="100"/>
      <c r="H63" s="47"/>
      <c r="I63" s="43"/>
      <c r="J63" s="43"/>
      <c r="K63" s="43"/>
    </row>
    <row r="64" spans="1:11" ht="15">
      <c r="A64" s="42"/>
      <c r="B64" s="59" t="s">
        <v>86</v>
      </c>
      <c r="C64" s="43">
        <v>2</v>
      </c>
      <c r="D64" s="95">
        <v>5</v>
      </c>
      <c r="E64" s="45">
        <v>5</v>
      </c>
      <c r="F64" s="100">
        <v>0.33</v>
      </c>
      <c r="G64" s="47">
        <f>E64*D64*C64*F64</f>
        <v>16.5</v>
      </c>
      <c r="H64" s="47"/>
      <c r="I64" s="43"/>
      <c r="J64" s="43"/>
      <c r="K64" s="43"/>
    </row>
    <row r="65" spans="1:11" ht="15">
      <c r="A65" s="42"/>
      <c r="B65" s="59"/>
      <c r="C65" s="43"/>
      <c r="D65" s="95"/>
      <c r="E65" s="45"/>
      <c r="F65" s="100"/>
      <c r="G65" s="47"/>
      <c r="H65" s="47"/>
      <c r="I65" s="43"/>
      <c r="J65" s="43"/>
      <c r="K65" s="43"/>
    </row>
    <row r="66" spans="1:11" ht="15">
      <c r="A66" s="35"/>
      <c r="B66" s="36"/>
      <c r="C66" s="37"/>
      <c r="D66" s="92"/>
      <c r="E66" s="38"/>
      <c r="F66" s="99"/>
      <c r="G66" s="41">
        <f>SUM(G63:G65)</f>
        <v>16.5</v>
      </c>
      <c r="H66" s="41">
        <f>G66</f>
        <v>16.5</v>
      </c>
      <c r="I66" s="41" t="s">
        <v>16</v>
      </c>
      <c r="J66" s="41"/>
      <c r="K66" s="41">
        <f>H66*J66</f>
        <v>0</v>
      </c>
    </row>
    <row r="67" spans="1:11" ht="26.25" customHeight="1">
      <c r="A67" s="42">
        <f>A61+1</f>
        <v>10</v>
      </c>
      <c r="B67" s="155" t="s">
        <v>147</v>
      </c>
      <c r="C67" s="155"/>
      <c r="D67" s="155"/>
      <c r="E67" s="155"/>
      <c r="F67" s="155"/>
      <c r="G67" s="155"/>
      <c r="H67" s="155"/>
      <c r="I67" s="155"/>
      <c r="J67" s="155"/>
      <c r="K67" s="43"/>
    </row>
    <row r="68" spans="1:11" ht="15">
      <c r="A68" s="42"/>
      <c r="B68" s="42" t="s">
        <v>1</v>
      </c>
      <c r="C68" s="42" t="s">
        <v>7</v>
      </c>
      <c r="D68" s="42" t="s">
        <v>2</v>
      </c>
      <c r="E68" s="42" t="s">
        <v>3</v>
      </c>
      <c r="F68" s="42" t="s">
        <v>8</v>
      </c>
      <c r="G68" s="42" t="s">
        <v>9</v>
      </c>
      <c r="H68" s="42" t="s">
        <v>10</v>
      </c>
      <c r="I68" s="42" t="s">
        <v>5</v>
      </c>
      <c r="J68" s="42" t="s">
        <v>39</v>
      </c>
      <c r="K68" s="42" t="s">
        <v>30</v>
      </c>
    </row>
    <row r="69" spans="1:11" ht="15">
      <c r="A69" s="42"/>
      <c r="B69" s="44"/>
      <c r="C69" s="43"/>
      <c r="D69" s="43"/>
      <c r="E69" s="94"/>
      <c r="F69" s="45"/>
      <c r="G69" s="100"/>
      <c r="H69" s="47"/>
      <c r="I69" s="43"/>
      <c r="J69" s="43"/>
      <c r="K69" s="43"/>
    </row>
    <row r="70" spans="1:11" ht="15">
      <c r="A70" s="42"/>
      <c r="B70" s="59" t="s">
        <v>86</v>
      </c>
      <c r="C70" s="43">
        <v>2</v>
      </c>
      <c r="D70" s="95">
        <v>5</v>
      </c>
      <c r="E70" s="45">
        <v>5</v>
      </c>
      <c r="F70" s="100"/>
      <c r="G70" s="47">
        <f>C70*D70*E70</f>
        <v>50</v>
      </c>
      <c r="H70" s="47"/>
      <c r="I70" s="43"/>
      <c r="J70" s="43"/>
      <c r="K70" s="43"/>
    </row>
    <row r="71" spans="1:11" ht="15">
      <c r="A71" s="42"/>
      <c r="B71" s="59"/>
      <c r="C71" s="43"/>
      <c r="D71" s="95"/>
      <c r="E71" s="45"/>
      <c r="F71" s="100"/>
      <c r="G71" s="47"/>
      <c r="H71" s="47"/>
      <c r="I71" s="43"/>
      <c r="J71" s="43"/>
      <c r="K71" s="43"/>
    </row>
    <row r="72" spans="1:11" ht="15">
      <c r="A72" s="35"/>
      <c r="B72" s="36"/>
      <c r="C72" s="37"/>
      <c r="D72" s="92"/>
      <c r="E72" s="38"/>
      <c r="F72" s="99"/>
      <c r="G72" s="41">
        <f>SUM(G69:G71)</f>
        <v>50</v>
      </c>
      <c r="H72" s="41">
        <f>G72</f>
        <v>50</v>
      </c>
      <c r="I72" s="41" t="s">
        <v>17</v>
      </c>
      <c r="J72" s="41"/>
      <c r="K72" s="41">
        <f>H72*J72</f>
        <v>0</v>
      </c>
    </row>
    <row r="73" spans="1:11" ht="15">
      <c r="A73" s="42">
        <f>A67+1</f>
        <v>11</v>
      </c>
      <c r="B73" s="155" t="s">
        <v>36</v>
      </c>
      <c r="C73" s="155"/>
      <c r="D73" s="155"/>
      <c r="E73" s="155"/>
      <c r="F73" s="155"/>
      <c r="G73" s="155"/>
      <c r="H73" s="155"/>
      <c r="I73" s="155"/>
      <c r="J73" s="155"/>
      <c r="K73" s="43"/>
    </row>
    <row r="74" spans="1:11" ht="15">
      <c r="A74" s="42"/>
      <c r="B74" s="42" t="s">
        <v>1</v>
      </c>
      <c r="C74" s="42" t="s">
        <v>7</v>
      </c>
      <c r="D74" s="42" t="s">
        <v>2</v>
      </c>
      <c r="E74" s="42" t="s">
        <v>3</v>
      </c>
      <c r="F74" s="42" t="s">
        <v>8</v>
      </c>
      <c r="G74" s="42" t="s">
        <v>9</v>
      </c>
      <c r="H74" s="42" t="s">
        <v>10</v>
      </c>
      <c r="I74" s="42" t="s">
        <v>5</v>
      </c>
      <c r="J74" s="42" t="s">
        <v>39</v>
      </c>
      <c r="K74" s="42" t="s">
        <v>30</v>
      </c>
    </row>
    <row r="75" spans="1:11" ht="15">
      <c r="A75" s="42"/>
      <c r="B75" s="44"/>
      <c r="C75" s="43"/>
      <c r="D75" s="43"/>
      <c r="E75" s="94"/>
      <c r="F75" s="45"/>
      <c r="G75" s="100"/>
      <c r="H75" s="47"/>
      <c r="I75" s="43"/>
      <c r="J75" s="43"/>
      <c r="K75" s="43"/>
    </row>
    <row r="76" spans="1:11" ht="15">
      <c r="A76" s="42"/>
      <c r="B76" s="59" t="s">
        <v>19</v>
      </c>
      <c r="C76" s="43">
        <v>4</v>
      </c>
      <c r="D76" s="121">
        <v>5</v>
      </c>
      <c r="E76" s="120"/>
      <c r="F76" s="100">
        <v>10</v>
      </c>
      <c r="G76" s="45">
        <f>C76*D76*F76</f>
        <v>200</v>
      </c>
      <c r="H76" s="47"/>
      <c r="I76" s="43"/>
      <c r="J76" s="43"/>
      <c r="K76" s="43"/>
    </row>
    <row r="77" spans="1:11" ht="15">
      <c r="A77" s="42"/>
      <c r="B77" s="59" t="s">
        <v>19</v>
      </c>
      <c r="C77" s="43">
        <v>2</v>
      </c>
      <c r="D77" s="121">
        <v>5.375</v>
      </c>
      <c r="E77" s="120"/>
      <c r="F77" s="100">
        <v>10</v>
      </c>
      <c r="G77" s="45">
        <f t="shared" ref="G77:G79" si="2">C77*D77*F77</f>
        <v>107.5</v>
      </c>
      <c r="H77" s="47"/>
      <c r="I77" s="43"/>
      <c r="J77" s="43"/>
      <c r="K77" s="43"/>
    </row>
    <row r="78" spans="1:11" ht="15">
      <c r="A78" s="42"/>
      <c r="B78" s="59" t="s">
        <v>19</v>
      </c>
      <c r="C78" s="43">
        <v>4</v>
      </c>
      <c r="D78" s="121">
        <v>5</v>
      </c>
      <c r="E78" s="120"/>
      <c r="F78" s="100">
        <v>10</v>
      </c>
      <c r="G78" s="45">
        <f t="shared" si="2"/>
        <v>200</v>
      </c>
      <c r="H78" s="47"/>
      <c r="I78" s="43"/>
      <c r="J78" s="43"/>
      <c r="K78" s="43"/>
    </row>
    <row r="79" spans="1:11" ht="15">
      <c r="A79" s="42"/>
      <c r="B79" s="59" t="s">
        <v>19</v>
      </c>
      <c r="C79" s="43">
        <v>1</v>
      </c>
      <c r="D79" s="121">
        <v>11.125</v>
      </c>
      <c r="E79" s="120"/>
      <c r="F79" s="100">
        <v>10</v>
      </c>
      <c r="G79" s="45">
        <f t="shared" si="2"/>
        <v>111.25</v>
      </c>
      <c r="H79" s="47"/>
      <c r="I79" s="43"/>
      <c r="J79" s="43"/>
      <c r="K79" s="43"/>
    </row>
    <row r="80" spans="1:11" ht="15">
      <c r="A80" s="42"/>
      <c r="B80" s="59" t="s">
        <v>25</v>
      </c>
      <c r="C80" s="43">
        <v>2</v>
      </c>
      <c r="D80" s="121">
        <v>5</v>
      </c>
      <c r="E80" s="120">
        <v>5</v>
      </c>
      <c r="F80" s="100"/>
      <c r="G80" s="45">
        <f>C80*D80*E80</f>
        <v>50</v>
      </c>
      <c r="H80" s="47"/>
      <c r="I80" s="43"/>
      <c r="J80" s="43"/>
      <c r="K80" s="43"/>
    </row>
    <row r="81" spans="1:11" ht="15">
      <c r="A81" s="42"/>
      <c r="B81" s="43" t="s">
        <v>184</v>
      </c>
      <c r="C81" s="43">
        <v>-4</v>
      </c>
      <c r="D81" s="122">
        <v>2.5</v>
      </c>
      <c r="E81" s="120"/>
      <c r="F81" s="100">
        <v>6.5</v>
      </c>
      <c r="G81" s="45">
        <f>C81*D81*F81</f>
        <v>-65</v>
      </c>
      <c r="H81" s="47"/>
      <c r="I81" s="43"/>
      <c r="J81" s="43"/>
      <c r="K81" s="43"/>
    </row>
    <row r="82" spans="1:11" ht="15">
      <c r="A82" s="42"/>
      <c r="B82" s="59"/>
      <c r="C82" s="43"/>
      <c r="D82" s="95"/>
      <c r="E82" s="45"/>
      <c r="F82" s="100"/>
      <c r="G82" s="47"/>
      <c r="H82" s="47"/>
      <c r="I82" s="43"/>
      <c r="J82" s="43"/>
      <c r="K82" s="43"/>
    </row>
    <row r="83" spans="1:11" ht="15">
      <c r="A83" s="35"/>
      <c r="B83" s="36"/>
      <c r="C83" s="37"/>
      <c r="D83" s="92"/>
      <c r="E83" s="38"/>
      <c r="F83" s="99"/>
      <c r="G83" s="41">
        <f>SUM(G75:G82)</f>
        <v>603.75</v>
      </c>
      <c r="H83" s="41">
        <f>G83</f>
        <v>603.75</v>
      </c>
      <c r="I83" s="41" t="s">
        <v>17</v>
      </c>
      <c r="J83" s="41"/>
      <c r="K83" s="41">
        <f>H83*J83</f>
        <v>0</v>
      </c>
    </row>
    <row r="84" spans="1:11" ht="31.5" customHeight="1">
      <c r="A84" s="42">
        <f>A73+1</f>
        <v>12</v>
      </c>
      <c r="B84" s="155" t="s">
        <v>187</v>
      </c>
      <c r="C84" s="155"/>
      <c r="D84" s="155"/>
      <c r="E84" s="155"/>
      <c r="F84" s="155"/>
      <c r="G84" s="155"/>
      <c r="H84" s="155"/>
      <c r="I84" s="155"/>
      <c r="J84" s="155"/>
      <c r="K84" s="43"/>
    </row>
    <row r="85" spans="1:11" ht="15">
      <c r="A85" s="42"/>
      <c r="B85" s="42" t="s">
        <v>1</v>
      </c>
      <c r="C85" s="42" t="s">
        <v>7</v>
      </c>
      <c r="D85" s="42" t="s">
        <v>2</v>
      </c>
      <c r="E85" s="42" t="s">
        <v>3</v>
      </c>
      <c r="F85" s="42" t="s">
        <v>8</v>
      </c>
      <c r="G85" s="42" t="s">
        <v>9</v>
      </c>
      <c r="H85" s="42" t="s">
        <v>10</v>
      </c>
      <c r="I85" s="42" t="s">
        <v>5</v>
      </c>
      <c r="J85" s="42" t="s">
        <v>39</v>
      </c>
      <c r="K85" s="42" t="s">
        <v>30</v>
      </c>
    </row>
    <row r="86" spans="1:11" ht="15">
      <c r="A86" s="42"/>
      <c r="B86" s="44"/>
      <c r="C86" s="43"/>
      <c r="D86" s="43"/>
      <c r="E86" s="94"/>
      <c r="F86" s="45"/>
      <c r="G86" s="100"/>
      <c r="H86" s="47"/>
      <c r="I86" s="43"/>
      <c r="J86" s="43"/>
      <c r="K86" s="43"/>
    </row>
    <row r="87" spans="1:11" ht="15">
      <c r="A87" s="42"/>
      <c r="B87" s="59" t="s">
        <v>185</v>
      </c>
      <c r="C87" s="43">
        <v>8</v>
      </c>
      <c r="D87" s="121">
        <v>5</v>
      </c>
      <c r="E87" s="120"/>
      <c r="F87" s="100">
        <v>5</v>
      </c>
      <c r="G87" s="45">
        <f>C87*D87*F87</f>
        <v>200</v>
      </c>
      <c r="H87" s="47"/>
      <c r="I87" s="43"/>
      <c r="J87" s="43"/>
      <c r="K87" s="43"/>
    </row>
    <row r="88" spans="1:11" ht="15">
      <c r="A88" s="42"/>
      <c r="B88" s="43" t="s">
        <v>184</v>
      </c>
      <c r="C88" s="43">
        <v>-4</v>
      </c>
      <c r="D88" s="122">
        <v>2.5</v>
      </c>
      <c r="E88" s="120"/>
      <c r="F88" s="100">
        <v>5</v>
      </c>
      <c r="G88" s="45">
        <f>C88*D88*F88</f>
        <v>-50</v>
      </c>
      <c r="H88" s="47"/>
      <c r="I88" s="43"/>
      <c r="J88" s="43"/>
      <c r="K88" s="43"/>
    </row>
    <row r="89" spans="1:11" ht="15">
      <c r="A89" s="42"/>
      <c r="B89" s="59"/>
      <c r="C89" s="43"/>
      <c r="D89" s="95"/>
      <c r="E89" s="45"/>
      <c r="F89" s="100"/>
      <c r="G89" s="47"/>
      <c r="H89" s="47"/>
      <c r="I89" s="43"/>
      <c r="J89" s="43"/>
      <c r="K89" s="43"/>
    </row>
    <row r="90" spans="1:11" ht="15">
      <c r="A90" s="35"/>
      <c r="B90" s="36"/>
      <c r="C90" s="37"/>
      <c r="D90" s="92"/>
      <c r="E90" s="38"/>
      <c r="F90" s="99"/>
      <c r="G90" s="41">
        <f>SUM(G86:G89)</f>
        <v>150</v>
      </c>
      <c r="H90" s="41">
        <f>G90</f>
        <v>150</v>
      </c>
      <c r="I90" s="41" t="s">
        <v>17</v>
      </c>
      <c r="J90" s="41"/>
      <c r="K90" s="41">
        <f>H90*J90</f>
        <v>0</v>
      </c>
    </row>
    <row r="91" spans="1:11" ht="31.5" customHeight="1">
      <c r="A91" s="42">
        <f>A84+1</f>
        <v>13</v>
      </c>
      <c r="B91" s="155" t="s">
        <v>186</v>
      </c>
      <c r="C91" s="155"/>
      <c r="D91" s="155"/>
      <c r="E91" s="155"/>
      <c r="F91" s="155"/>
      <c r="G91" s="155"/>
      <c r="H91" s="155"/>
      <c r="I91" s="155"/>
      <c r="J91" s="155"/>
      <c r="K91" s="43"/>
    </row>
    <row r="92" spans="1:11" ht="15">
      <c r="A92" s="42"/>
      <c r="B92" s="42" t="s">
        <v>1</v>
      </c>
      <c r="C92" s="42" t="s">
        <v>7</v>
      </c>
      <c r="D92" s="42" t="s">
        <v>2</v>
      </c>
      <c r="E92" s="42" t="s">
        <v>3</v>
      </c>
      <c r="F92" s="42" t="s">
        <v>8</v>
      </c>
      <c r="G92" s="42" t="s">
        <v>9</v>
      </c>
      <c r="H92" s="42" t="s">
        <v>10</v>
      </c>
      <c r="I92" s="42" t="s">
        <v>5</v>
      </c>
      <c r="J92" s="42" t="s">
        <v>39</v>
      </c>
      <c r="K92" s="42" t="s">
        <v>30</v>
      </c>
    </row>
    <row r="93" spans="1:11" ht="15">
      <c r="A93" s="42"/>
      <c r="B93" s="44"/>
      <c r="C93" s="43"/>
      <c r="D93" s="43"/>
      <c r="E93" s="94"/>
      <c r="F93" s="45"/>
      <c r="G93" s="100"/>
      <c r="H93" s="47"/>
      <c r="I93" s="43"/>
      <c r="J93" s="43"/>
      <c r="K93" s="43"/>
    </row>
    <row r="94" spans="1:11" ht="15">
      <c r="A94" s="42"/>
      <c r="B94" s="59" t="s">
        <v>86</v>
      </c>
      <c r="C94" s="43">
        <v>2</v>
      </c>
      <c r="D94" s="121">
        <v>5</v>
      </c>
      <c r="E94" s="120">
        <v>5</v>
      </c>
      <c r="F94" s="100"/>
      <c r="G94" s="45">
        <f>C94*D94*E94</f>
        <v>50</v>
      </c>
      <c r="H94" s="47"/>
      <c r="I94" s="43"/>
      <c r="J94" s="43"/>
      <c r="K94" s="43"/>
    </row>
    <row r="95" spans="1:11" ht="15">
      <c r="A95" s="42"/>
      <c r="B95" s="59"/>
      <c r="C95" s="43"/>
      <c r="D95" s="95"/>
      <c r="E95" s="45"/>
      <c r="F95" s="100"/>
      <c r="G95" s="47"/>
      <c r="H95" s="47"/>
      <c r="I95" s="43"/>
      <c r="J95" s="43"/>
      <c r="K95" s="43"/>
    </row>
    <row r="96" spans="1:11" ht="15">
      <c r="A96" s="35"/>
      <c r="B96" s="36"/>
      <c r="C96" s="37"/>
      <c r="D96" s="92"/>
      <c r="E96" s="38"/>
      <c r="F96" s="99"/>
      <c r="G96" s="41">
        <f>SUM(G93:G95)</f>
        <v>50</v>
      </c>
      <c r="H96" s="41">
        <f>G96</f>
        <v>50</v>
      </c>
      <c r="I96" s="41" t="s">
        <v>17</v>
      </c>
      <c r="J96" s="41"/>
      <c r="K96" s="41">
        <f>H96*J96</f>
        <v>0</v>
      </c>
    </row>
    <row r="97" spans="1:11" s="75" customFormat="1" ht="32.25" customHeight="1">
      <c r="A97" s="178" t="s">
        <v>35</v>
      </c>
      <c r="B97" s="178"/>
      <c r="C97" s="178"/>
      <c r="D97" s="178"/>
      <c r="E97" s="178"/>
      <c r="F97" s="178"/>
      <c r="G97" s="178"/>
      <c r="H97" s="178"/>
      <c r="I97" s="178"/>
      <c r="J97" s="104" t="s">
        <v>91</v>
      </c>
      <c r="K97" s="89">
        <f>SUM(K6:K96)</f>
        <v>0</v>
      </c>
    </row>
    <row r="98" spans="1:11" ht="25.5" customHeight="1">
      <c r="A98" s="194" t="s">
        <v>120</v>
      </c>
      <c r="B98" s="194"/>
      <c r="C98" s="194"/>
      <c r="D98" s="194"/>
      <c r="E98" s="194"/>
      <c r="F98" s="194"/>
      <c r="G98" s="194"/>
    </row>
    <row r="99" spans="1:11" ht="21" customHeight="1">
      <c r="A99" s="42" t="s">
        <v>122</v>
      </c>
      <c r="B99" s="195" t="s">
        <v>1</v>
      </c>
      <c r="C99" s="196"/>
      <c r="D99" s="125" t="s">
        <v>123</v>
      </c>
      <c r="E99" s="126" t="s">
        <v>5</v>
      </c>
      <c r="F99" s="125" t="s">
        <v>39</v>
      </c>
      <c r="G99" s="126" t="s">
        <v>30</v>
      </c>
    </row>
    <row r="100" spans="1:11" ht="105" customHeight="1">
      <c r="A100" s="127">
        <v>1</v>
      </c>
      <c r="B100" s="192" t="s">
        <v>145</v>
      </c>
      <c r="C100" s="193"/>
      <c r="D100" s="128">
        <f>2*2.5*6.5</f>
        <v>32.5</v>
      </c>
      <c r="E100" s="129" t="s">
        <v>17</v>
      </c>
      <c r="F100" s="130"/>
      <c r="G100" s="131">
        <f>ROUND(D100*F100,2)</f>
        <v>0</v>
      </c>
    </row>
    <row r="101" spans="1:11" ht="32.25" customHeight="1">
      <c r="A101" s="166" t="s">
        <v>35</v>
      </c>
      <c r="B101" s="167"/>
      <c r="C101" s="167"/>
      <c r="D101" s="167"/>
      <c r="E101" s="167"/>
      <c r="F101" s="168"/>
      <c r="G101" s="104">
        <f>SUM(G100:G100)</f>
        <v>0</v>
      </c>
    </row>
    <row r="102" spans="1:11" ht="28.5" customHeight="1">
      <c r="A102" s="166" t="s">
        <v>142</v>
      </c>
      <c r="B102" s="167"/>
      <c r="C102" s="167"/>
      <c r="D102" s="167"/>
      <c r="E102" s="167"/>
      <c r="F102" s="168"/>
      <c r="G102" s="104">
        <f>G101+K97</f>
        <v>0</v>
      </c>
    </row>
  </sheetData>
  <mergeCells count="21">
    <mergeCell ref="B26:G26"/>
    <mergeCell ref="A1:K1"/>
    <mergeCell ref="C2:K2"/>
    <mergeCell ref="B4:I4"/>
    <mergeCell ref="B12:G12"/>
    <mergeCell ref="B19:G19"/>
    <mergeCell ref="B32:H32"/>
    <mergeCell ref="B40:H40"/>
    <mergeCell ref="B45:H45"/>
    <mergeCell ref="B51:H51"/>
    <mergeCell ref="B61:J61"/>
    <mergeCell ref="B100:C100"/>
    <mergeCell ref="A101:F101"/>
    <mergeCell ref="A102:F102"/>
    <mergeCell ref="A97:I97"/>
    <mergeCell ref="B67:J67"/>
    <mergeCell ref="B73:J73"/>
    <mergeCell ref="B84:J84"/>
    <mergeCell ref="B91:J91"/>
    <mergeCell ref="A98:G98"/>
    <mergeCell ref="B99:C99"/>
  </mergeCells>
  <pageMargins left="0.7" right="0.7" top="0.75" bottom="0.75" header="0.3" footer="0.3"/>
  <pageSetup scale="77" orientation="portrait" r:id="rId1"/>
  <rowBreaks count="1" manualBreakCount="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vt:lpstr>
      <vt:lpstr>Abstract</vt:lpstr>
      <vt:lpstr>Detail Estimate RCC Slab Cost</vt:lpstr>
      <vt:lpstr>Internal Electrification</vt:lpstr>
      <vt:lpstr>Roads</vt:lpstr>
      <vt:lpstr>WaterTanks</vt:lpstr>
      <vt:lpstr>Toilet Block</vt:lpstr>
      <vt:lpstr>'Detail Estimate RCC Slab Cost'!Print_Area</vt:lpstr>
    </vt:vector>
  </TitlesOfParts>
  <Company>W&amp;S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Mian Abdullah</dc:creator>
  <cp:lastModifiedBy>Windows User</cp:lastModifiedBy>
  <cp:lastPrinted>2021-11-01T12:20:41Z</cp:lastPrinted>
  <dcterms:created xsi:type="dcterms:W3CDTF">1997-07-08T14:38:58Z</dcterms:created>
  <dcterms:modified xsi:type="dcterms:W3CDTF">2021-12-03T12:23:29Z</dcterms:modified>
</cp:coreProperties>
</file>